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activeTab="0"/>
  </bookViews>
  <sheets>
    <sheet name="Data Paper" sheetId="1" r:id="rId1"/>
    <sheet name="Hierarchy" sheetId="2" r:id="rId2"/>
    <sheet name="RI values" sheetId="3" r:id="rId3"/>
    <sheet name="Matrix 1-2 N0" sheetId="4" r:id="rId4"/>
    <sheet name="Matrixes 2-3 NF1-NF8" sheetId="5" r:id="rId5"/>
    <sheet name="Matrixes 3-4 NF11-NF82" sheetId="6" r:id="rId6"/>
    <sheet name="Interim results" sheetId="7" r:id="rId7"/>
    <sheet name="Final results" sheetId="8" r:id="rId8"/>
  </sheets>
  <definedNames/>
  <calcPr fullCalcOnLoad="1"/>
</workbook>
</file>

<file path=xl/sharedStrings.xml><?xml version="1.0" encoding="utf-8"?>
<sst xmlns="http://schemas.openxmlformats.org/spreadsheetml/2006/main" count="1502" uniqueCount="218">
  <si>
    <t>X1</t>
  </si>
  <si>
    <t>X2</t>
  </si>
  <si>
    <t>X3</t>
  </si>
  <si>
    <t>X4</t>
  </si>
  <si>
    <t>X5</t>
  </si>
  <si>
    <t>X6</t>
  </si>
  <si>
    <t>X7</t>
  </si>
  <si>
    <t>X8</t>
  </si>
  <si>
    <t>Z1</t>
  </si>
  <si>
    <t>Z2</t>
  </si>
  <si>
    <t>Z3</t>
  </si>
  <si>
    <t>Z4</t>
  </si>
  <si>
    <t>Z5</t>
  </si>
  <si>
    <t>Z6</t>
  </si>
  <si>
    <t>Z7</t>
  </si>
  <si>
    <t>Локальна вага</t>
  </si>
  <si>
    <t>A</t>
  </si>
  <si>
    <t>B</t>
  </si>
  <si>
    <t>C</t>
  </si>
  <si>
    <t>D</t>
  </si>
  <si>
    <t>E</t>
  </si>
  <si>
    <t>F</t>
  </si>
  <si>
    <t>G</t>
  </si>
  <si>
    <t>H</t>
  </si>
  <si>
    <t>I</t>
  </si>
  <si>
    <t>K</t>
  </si>
  <si>
    <t>L</t>
  </si>
  <si>
    <t>M</t>
  </si>
  <si>
    <t>N</t>
  </si>
  <si>
    <t>O</t>
  </si>
  <si>
    <t>P</t>
  </si>
  <si>
    <t>Q</t>
  </si>
  <si>
    <t>R</t>
  </si>
  <si>
    <t>S</t>
  </si>
  <si>
    <t>T</t>
  </si>
  <si>
    <t>U</t>
  </si>
  <si>
    <t>J</t>
  </si>
  <si>
    <t>λmax</t>
  </si>
  <si>
    <t>CI</t>
  </si>
  <si>
    <t>CR</t>
  </si>
  <si>
    <t>n</t>
  </si>
  <si>
    <t>RI</t>
  </si>
  <si>
    <t>ok &lt; 0,1</t>
  </si>
  <si>
    <t>V</t>
  </si>
  <si>
    <t>F1</t>
  </si>
  <si>
    <t>F2</t>
  </si>
  <si>
    <t>F3</t>
  </si>
  <si>
    <t>F4</t>
  </si>
  <si>
    <t>F5</t>
  </si>
  <si>
    <t>F6</t>
  </si>
  <si>
    <t>F7</t>
  </si>
  <si>
    <t>F8</t>
  </si>
  <si>
    <t>F11</t>
  </si>
  <si>
    <t>F12</t>
  </si>
  <si>
    <t>F13</t>
  </si>
  <si>
    <t>F21</t>
  </si>
  <si>
    <t>F22</t>
  </si>
  <si>
    <t>F31</t>
  </si>
  <si>
    <t>F32</t>
  </si>
  <si>
    <t>F41</t>
  </si>
  <si>
    <t>F42</t>
  </si>
  <si>
    <t>F43</t>
  </si>
  <si>
    <t>F51</t>
  </si>
  <si>
    <t>F52</t>
  </si>
  <si>
    <t>F61</t>
  </si>
  <si>
    <t>F62</t>
  </si>
  <si>
    <t>F71</t>
  </si>
  <si>
    <t>F72</t>
  </si>
  <si>
    <t>F73</t>
  </si>
  <si>
    <t>F81</t>
  </si>
  <si>
    <t>F82</t>
  </si>
  <si>
    <t>Creterion</t>
  </si>
  <si>
    <t>Global weight of criterion</t>
  </si>
  <si>
    <t>Factor</t>
  </si>
  <si>
    <t>Local weight of factor</t>
  </si>
  <si>
    <t>Global weight of factor</t>
  </si>
  <si>
    <t>Rank of factor</t>
  </si>
  <si>
    <t>Total</t>
  </si>
  <si>
    <t>Name of column</t>
  </si>
  <si>
    <t>Electricity source - alternatives</t>
  </si>
  <si>
    <t>U10 and U11 should equal to 1000</t>
  </si>
  <si>
    <t>Sum of B16:T16 (C14:V14) should equal to 1000</t>
  </si>
  <si>
    <t>Final results</t>
  </si>
  <si>
    <t>Rank</t>
  </si>
  <si>
    <t>Matrix 1-2  N0</t>
  </si>
  <si>
    <t>Global weight</t>
  </si>
  <si>
    <t>Consistency</t>
  </si>
  <si>
    <t xml:space="preserve">Mean (priority vector) </t>
  </si>
  <si>
    <t>Normalisation of matrix</t>
  </si>
  <si>
    <t>Governmental support and regulation in place</t>
  </si>
  <si>
    <t>Social acceptance and cooperation with stakeholders</t>
  </si>
  <si>
    <t>Reliable fuel suppliers</t>
  </si>
  <si>
    <t>Stable national economy</t>
  </si>
  <si>
    <t>Internal policy of the company aimed at diverisifcation of energy portfolio</t>
  </si>
  <si>
    <t>Competitive costs to generate electricity</t>
  </si>
  <si>
    <t>Satisfaction of the electricity customers</t>
  </si>
  <si>
    <t>Security and safety of electricity generation</t>
  </si>
  <si>
    <t>Local weight</t>
  </si>
  <si>
    <t>Normalisation of matrix 2-3 NF1</t>
  </si>
  <si>
    <t>Matrix 2-3 NF1</t>
  </si>
  <si>
    <t>Matrix 2-3 NF2</t>
  </si>
  <si>
    <t>Normalisation of matrix  2-3 NF2</t>
  </si>
  <si>
    <t>Matrix 2-3 NF3</t>
  </si>
  <si>
    <t>Normalisation of matrix 2-3 NF3</t>
  </si>
  <si>
    <t>Matrix 2-3 NF4</t>
  </si>
  <si>
    <t>Normalisation of matrix  2-3 NF4</t>
  </si>
  <si>
    <t>Matrix 2-3 NF5</t>
  </si>
  <si>
    <t>Normalisation of matrix 2-3 NF5</t>
  </si>
  <si>
    <t>Matrix 2-3 F6</t>
  </si>
  <si>
    <t>Normalisation of matrix 2-3 NF6</t>
  </si>
  <si>
    <t>Matrix 2-3 NF7</t>
  </si>
  <si>
    <t>Normalisation of matrix 2-3 NF7</t>
  </si>
  <si>
    <t>Matrix 2-3 F8</t>
  </si>
  <si>
    <t>Normalisation of matrix 2-3 NF8</t>
  </si>
  <si>
    <t>Legislation and regulation in place that supports development of the electricity source</t>
  </si>
  <si>
    <t xml:space="preserve">Legislation and regulation in place that addresses climate change </t>
  </si>
  <si>
    <t>Promotion of the  electricity sources is balanced with protection of the environment</t>
  </si>
  <si>
    <t>Economic growth in the country</t>
  </si>
  <si>
    <t>High CO2 prices and expensive fuel</t>
  </si>
  <si>
    <t>Ambitious energy efficiency and emission reduction policy of the company</t>
  </si>
  <si>
    <t>Merger and acquisition / Divestments of the power plants</t>
  </si>
  <si>
    <t>Matrix 3-4 NF11</t>
  </si>
  <si>
    <t>Matrix 3-4 NF12</t>
  </si>
  <si>
    <t>Matrix 3-4 NF13</t>
  </si>
  <si>
    <t>Matrix 3-4 NF21</t>
  </si>
  <si>
    <t>Matrix 3-4 NF22</t>
  </si>
  <si>
    <t>Matrix 3-4 NF31</t>
  </si>
  <si>
    <t>Matrix 3-4 NF32</t>
  </si>
  <si>
    <t>Matrix 3-4 NF41</t>
  </si>
  <si>
    <t>Matrix 3-4 NF42</t>
  </si>
  <si>
    <t>Matrix 3-4 F43</t>
  </si>
  <si>
    <t>Matrix 3-4 NF51</t>
  </si>
  <si>
    <t>Matrix 3-4 NF52</t>
  </si>
  <si>
    <t>Matrix 3-4 NF61</t>
  </si>
  <si>
    <t>Matrix 3-4 NF62</t>
  </si>
  <si>
    <t>Matrix 3-4 NF71</t>
  </si>
  <si>
    <t>Matrix 3-4 NF72</t>
  </si>
  <si>
    <t>Matrix 3-4 NF73</t>
  </si>
  <si>
    <t>Matrix 3-4 NF81</t>
  </si>
  <si>
    <t>Matrix 3-4 NF82</t>
  </si>
  <si>
    <t>Natural gas</t>
  </si>
  <si>
    <t>Hydro</t>
  </si>
  <si>
    <t>Wind</t>
  </si>
  <si>
    <t>Solar</t>
  </si>
  <si>
    <t>Biomass</t>
  </si>
  <si>
    <t xml:space="preserve"> </t>
  </si>
  <si>
    <t>Relatively low costs of the new technologies for electricity generation</t>
  </si>
  <si>
    <t>Relatively low costs of modernization of existing technologies  for electricity generation</t>
  </si>
  <si>
    <t>High profitability of the projects</t>
  </si>
  <si>
    <t xml:space="preserve">Social acceptance  and cooperation with stakeholders </t>
  </si>
  <si>
    <t>Support of the energy projects by public and NGOs (non-governmental organizations)</t>
  </si>
  <si>
    <t>Cooperation with stakeholders (European Commission, authorities, etc.)</t>
  </si>
  <si>
    <t xml:space="preserve">Relatively low costs for fuel supply for electricity generation </t>
  </si>
  <si>
    <t>Stable fuel supply for electricity generation</t>
  </si>
  <si>
    <t>High-quality energy source of electricity (certified electricity)</t>
  </si>
  <si>
    <t xml:space="preserve">Relatively low price for electricity generated by the energy source </t>
  </si>
  <si>
    <t>Reliable, uninterrupted supply of electricity from the energy source</t>
  </si>
  <si>
    <t>Responsibille operation of the power station</t>
  </si>
  <si>
    <t>Ability to assess reliability of power station operation is in place</t>
  </si>
  <si>
    <t>Random Index Values</t>
  </si>
  <si>
    <t>Weights and ranks of criteria and factors</t>
  </si>
  <si>
    <t>Z1.Coal&amp;Lignite</t>
  </si>
  <si>
    <t>Z2.Natural gas</t>
  </si>
  <si>
    <t>Z3.Hydro</t>
  </si>
  <si>
    <t>Z4.Wind</t>
  </si>
  <si>
    <t>Z5.Solar</t>
  </si>
  <si>
    <t>Z6.Biomass</t>
  </si>
  <si>
    <t>Z7.Nuclear</t>
  </si>
  <si>
    <t>The multi-level hierarchical structure for evaluating sources of electricity generation</t>
  </si>
  <si>
    <t xml:space="preserve">Level 1 - Goal - ranking of the sources of electricity generation of diversified energy portfolio of the companies </t>
  </si>
  <si>
    <t>Level 2 - criteria (F1-F8), which influence electricity source selection</t>
  </si>
  <si>
    <t>Level 3 - factors (F11-F82), which influence electricity source selection</t>
  </si>
  <si>
    <t xml:space="preserve">Level 4 - alternatives (Z1-Z7) of electricity generation sources </t>
  </si>
  <si>
    <t>Matrices of pair-wise comparison of criteria against the goal</t>
  </si>
  <si>
    <t>Matrices of pair-wise comparison of factors against parent criteria</t>
  </si>
  <si>
    <t>Weights and ranks of the alternatives</t>
  </si>
  <si>
    <t>Coal</t>
  </si>
  <si>
    <t xml:space="preserve">Nuclear </t>
  </si>
  <si>
    <t>Normalization of matrix 3-4 NF11</t>
  </si>
  <si>
    <t>Normalization of matrix 3-4 NF12</t>
  </si>
  <si>
    <t>Normalization of matrix 3-4 NF13</t>
  </si>
  <si>
    <t>Normalization of matrix 3-4 NF21</t>
  </si>
  <si>
    <t>Normalization of matrix 3-4 NF22</t>
  </si>
  <si>
    <t>Normalization of matrix 3-4 NF31</t>
  </si>
  <si>
    <t>Normalization of matrix 3-4 NF32</t>
  </si>
  <si>
    <t>Normalization of matrix 3-4 NF41</t>
  </si>
  <si>
    <t>Normalization of matrix 3-4 NF42</t>
  </si>
  <si>
    <t>Normalization of matrix 3-4 F43</t>
  </si>
  <si>
    <t>Normalization of matrix 3-4 NF51</t>
  </si>
  <si>
    <t>Normalization of matrix 3-4 NF52</t>
  </si>
  <si>
    <t>Normalization of matrix 3-4 NF61</t>
  </si>
  <si>
    <t>Normalization of matrix 3-4 NF62</t>
  </si>
  <si>
    <t>Normalization of matrix 3-4 NF71</t>
  </si>
  <si>
    <t>Normalization of matrix 3-4 NF72</t>
  </si>
  <si>
    <t>Normalization of matrix 3-4 NF73</t>
  </si>
  <si>
    <t>Normalization of matrix 3-4 NF81</t>
  </si>
  <si>
    <t>Normalization of matrix 3-4 NF82</t>
  </si>
  <si>
    <t>Autor(s):</t>
  </si>
  <si>
    <t>Title:</t>
  </si>
  <si>
    <t>Journal:</t>
  </si>
  <si>
    <t>Volume:</t>
  </si>
  <si>
    <t>Issue:</t>
  </si>
  <si>
    <t>Year:</t>
  </si>
  <si>
    <t>Pages</t>
  </si>
  <si>
    <t>Dataset DOI:</t>
  </si>
  <si>
    <t xml:space="preserve">File name: </t>
  </si>
  <si>
    <t>The file is available also in ods (OpenDocument Spreadsheet) format</t>
  </si>
  <si>
    <t>Legal Disclaimer:</t>
  </si>
  <si>
    <t>Zaslavskiy V, Krasovska K, Pasichna M. European Data Q. 2017; 1(1): 3-20</t>
  </si>
  <si>
    <t xml:space="preserve">https://doi.org/10.11610/edq.01101 </t>
  </si>
  <si>
    <t xml:space="preserve">Volodymyr Zaslavskyi, Kateryna Krasovska, Maya Pasichna
</t>
  </si>
  <si>
    <t>Towards the Creation of a Competitive, Diversified Energy Portfolio for Electricity Generating Companies in EU Energy Market Conditions</t>
  </si>
  <si>
    <t>European Data Quarterly</t>
  </si>
  <si>
    <t>`3-20</t>
  </si>
  <si>
    <t xml:space="preserve">https://doi.org/10.11610/edq.data.01101 </t>
  </si>
  <si>
    <t>01101_Energy_Policy_Dataset.xlsx</t>
  </si>
  <si>
    <t xml:space="preserve">European Data Quarterly (EDQ) is an open access, peer-reviewed journal for policy relevant data. Articles are issued under the Creative Commons 4.0 Attribution-NonCommercial-ShareAlike International License: EDQ allows readers to read, download, copy, print, search, or link to the full texts of its articles. Readers will be able to share and adapt the material on the conditions that they give appropriate credit, use the material for non-commercial purposes only and distribute the material under the same license as the original. 
     Data published as supplementary material alongside the data paper are issued under the Creative Commons 4.0 Attribution-NonCommercial-ShareAlike International License (CC 4.0 BY-NC-SA): EDQ allows readers to read, download, copy, print, search, or link to the research data. Readers will be able to share and adapt the data on the conditions that they give appropriate credit, use the data for non-commercial purposes only and distribute the data under the same license as the original. 
     It is the responsibility of the author(s) of the data paper to verify that the original license pertaining to the data is compatible with the subsequent issuance by the BMDJ of that data under the CC 4.0 BY-NC-SA license.
     More information on the EDQ copyright and licensing policy and use of EDQ material for commercial purposes can be found on the EDQ website: https://dataquarterly.eu/content/copyright-and-licensing-policy 
      The open-access datasets provided by the European Data Quarterly might contain anonymised data, i.e. datasets pertaining to previously identifiable individuals. In accordance with recommendations by the Article 29 Data Protection Working Party (Dir 95/46/EC), license-holders are prohibited from re-identifying any individual. License-holders are also prohibited from using the data to take any measure or decision with regard to the individuals concerned. When the license-holder detects that the individuals involved can be or have been re-identified, the license-holder is obliged to send a notification thereof to the licensor of the dataset.
     A dataset shall be considered compromised as soon as the data has become re-identifiable, i.e. as soon as the data subjects to which the data relate have become re-identifiable. Upon notification that the dataset might be compromised, the licensor shall be granted the right to recall the ‘compromised’ dataset. The licensor shall be given the right to suspend or terminate the accessibility of the data, for instance by removing the file from the EDQ website.
</t>
  </si>
  <si>
    <t>This are the datasets described in the following Data Paper:</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</si>
</sst>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0.0000"/>
  </numFmts>
  <fonts count="71">
    <font>
      <sz val="11"/>
      <color theme="1"/>
      <name val="Calibri"/>
      <family val="2"/>
    </font>
    <font>
      <sz val="11"/>
      <color indexed="8"/>
      <name val="Calibri"/>
      <family val="2"/>
    </font>
    <font>
      <b/>
      <sz val="12"/>
      <color indexed="8"/>
      <name val="Times New Roman"/>
      <family val="1"/>
    </font>
    <font>
      <sz val="12"/>
      <color indexed="8"/>
      <name val="Times New Roman"/>
      <family val="1"/>
    </font>
    <font>
      <sz val="14"/>
      <color indexed="8"/>
      <name val="Times New Roman"/>
      <family val="1"/>
    </font>
    <font>
      <sz val="11"/>
      <color indexed="8"/>
      <name val="Times New Roman"/>
      <family val="1"/>
    </font>
    <font>
      <sz val="11"/>
      <color indexed="9"/>
      <name val="Calibri"/>
      <family val="2"/>
    </font>
    <font>
      <b/>
      <sz val="11"/>
      <color indexed="8"/>
      <name val="Times New Roman"/>
      <family val="1"/>
    </font>
    <font>
      <sz val="11"/>
      <color indexed="10"/>
      <name val="Times New Roman"/>
      <family val="1"/>
    </font>
    <font>
      <sz val="11"/>
      <color indexed="9"/>
      <name val="Times New Roman"/>
      <family val="1"/>
    </font>
    <font>
      <b/>
      <sz val="11"/>
      <color indexed="8"/>
      <name val="Calibri"/>
      <family val="2"/>
    </font>
    <font>
      <sz val="10"/>
      <name val="Arial"/>
      <family val="2"/>
    </font>
    <font>
      <sz val="14"/>
      <color indexed="18"/>
      <name val="Calibri"/>
      <family val="2"/>
    </font>
    <font>
      <sz val="14"/>
      <color indexed="8"/>
      <name val="Calibri"/>
      <family val="2"/>
    </font>
    <font>
      <u val="single"/>
      <sz val="11"/>
      <color indexed="12"/>
      <name val="Calibri"/>
      <family val="2"/>
    </font>
    <font>
      <u val="single"/>
      <sz val="14"/>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i/>
      <sz val="14"/>
      <color indexed="57"/>
      <name val="Calibri"/>
      <family val="2"/>
    </font>
    <font>
      <i/>
      <sz val="14"/>
      <color indexed="57"/>
      <name val="Calibri"/>
      <family val="2"/>
    </font>
    <font>
      <sz val="14"/>
      <color indexed="57"/>
      <name val="Calibri"/>
      <family val="2"/>
    </font>
    <font>
      <b/>
      <sz val="14"/>
      <color indexed="5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Times New Roman"/>
      <family val="1"/>
    </font>
    <font>
      <sz val="11"/>
      <color theme="1"/>
      <name val="Times New Roman"/>
      <family val="1"/>
    </font>
    <font>
      <b/>
      <sz val="11"/>
      <color theme="1"/>
      <name val="Times New Roman"/>
      <family val="1"/>
    </font>
    <font>
      <sz val="11"/>
      <color rgb="FFFF0000"/>
      <name val="Times New Roman"/>
      <family val="1"/>
    </font>
    <font>
      <b/>
      <sz val="12"/>
      <color rgb="FF000000"/>
      <name val="Times New Roman"/>
      <family val="1"/>
    </font>
    <font>
      <sz val="12"/>
      <color rgb="FF000000"/>
      <name val="Times New Roman"/>
      <family val="1"/>
    </font>
    <font>
      <b/>
      <sz val="11"/>
      <color rgb="FF000000"/>
      <name val="Times New Roman"/>
      <family val="1"/>
    </font>
    <font>
      <sz val="11"/>
      <color rgb="FF000000"/>
      <name val="Times New Roman"/>
      <family val="1"/>
    </font>
    <font>
      <sz val="11"/>
      <color theme="0"/>
      <name val="Times New Roman"/>
      <family val="1"/>
    </font>
    <font>
      <sz val="14"/>
      <color theme="1"/>
      <name val="Calibri"/>
      <family val="2"/>
    </font>
    <font>
      <u val="single"/>
      <sz val="14"/>
      <color theme="10"/>
      <name val="Calibri"/>
      <family val="2"/>
    </font>
    <font>
      <sz val="14"/>
      <color rgb="FF000000"/>
      <name val="Calibri"/>
      <family val="2"/>
    </font>
    <font>
      <sz val="14"/>
      <color rgb="FF16365C"/>
      <name val="Calibri"/>
      <family val="2"/>
    </font>
    <font>
      <sz val="14"/>
      <color theme="3" tint="-0.24997000396251678"/>
      <name val="Calibri"/>
      <family val="2"/>
    </font>
    <font>
      <b/>
      <i/>
      <sz val="14"/>
      <color theme="6" tint="-0.24997000396251678"/>
      <name val="Calibri"/>
      <family val="2"/>
    </font>
    <font>
      <i/>
      <sz val="14"/>
      <color theme="6" tint="-0.24997000396251678"/>
      <name val="Calibri"/>
      <family val="2"/>
    </font>
    <font>
      <sz val="14"/>
      <color theme="6" tint="-0.24997000396251678"/>
      <name val="Calibri"/>
      <family val="2"/>
    </font>
    <font>
      <b/>
      <sz val="14"/>
      <color theme="6"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top/>
      <bottom/>
    </border>
    <border>
      <left style="thin"/>
      <right style="thin"/>
      <top/>
      <bottom style="thin"/>
    </border>
    <border>
      <left/>
      <right style="thin"/>
      <top style="thin"/>
      <bottom style="thin"/>
    </border>
    <border>
      <left style="thick">
        <color rgb="FF002060"/>
      </left>
      <right style="thick">
        <color rgb="FF002060"/>
      </right>
      <top style="thick">
        <color rgb="FF002060"/>
      </top>
      <bottom style="thick">
        <color rgb="FF002060"/>
      </bottom>
    </border>
    <border>
      <left style="thin"/>
      <right style="thin"/>
      <top style="thin"/>
      <bottom/>
    </border>
    <border>
      <left style="thin"/>
      <right style="thin"/>
      <top/>
      <bottom/>
    </border>
    <border>
      <left/>
      <right/>
      <top style="thin"/>
      <bottom style="thin"/>
    </border>
    <border>
      <left style="thick">
        <color theme="6" tint="-0.24993999302387238"/>
      </left>
      <right style="thick">
        <color rgb="FF002060"/>
      </right>
      <top style="thick">
        <color theme="6" tint="-0.24993999302387238"/>
      </top>
      <bottom style="thick">
        <color rgb="FF002060"/>
      </bottom>
    </border>
    <border>
      <left style="thick">
        <color rgb="FF002060"/>
      </left>
      <right style="thick">
        <color rgb="FF002060"/>
      </right>
      <top style="thick">
        <color theme="6" tint="-0.24993999302387238"/>
      </top>
      <bottom style="thick">
        <color rgb="FF002060"/>
      </bottom>
    </border>
    <border>
      <left style="thick">
        <color rgb="FF002060"/>
      </left>
      <right style="thick">
        <color theme="6" tint="-0.24993999302387238"/>
      </right>
      <top style="thick">
        <color theme="6" tint="-0.24993999302387238"/>
      </top>
      <bottom style="thick">
        <color rgb="FF002060"/>
      </bottom>
    </border>
    <border>
      <left style="thick">
        <color theme="6" tint="-0.24993999302387238"/>
      </left>
      <right style="thick">
        <color rgb="FF002060"/>
      </right>
      <top style="thick">
        <color rgb="FF002060"/>
      </top>
      <bottom style="thick">
        <color rgb="FF002060"/>
      </bottom>
    </border>
    <border>
      <left style="thick">
        <color rgb="FF002060"/>
      </left>
      <right style="thick">
        <color theme="6" tint="-0.24993999302387238"/>
      </right>
      <top style="thick">
        <color rgb="FF002060"/>
      </top>
      <bottom style="thick">
        <color rgb="FF002060"/>
      </bottom>
    </border>
    <border>
      <left style="thick">
        <color theme="6" tint="-0.24993999302387238"/>
      </left>
      <right style="thick">
        <color rgb="FF002060"/>
      </right>
      <top style="thick">
        <color rgb="FF002060"/>
      </top>
      <bottom style="thick">
        <color theme="6" tint="-0.24993999302387238"/>
      </bottom>
    </border>
    <border>
      <left style="thick">
        <color rgb="FF002060"/>
      </left>
      <right style="thick">
        <color rgb="FF002060"/>
      </right>
      <top style="thick">
        <color rgb="FF002060"/>
      </top>
      <bottom style="thick">
        <color theme="6" tint="-0.24993999302387238"/>
      </bottom>
    </border>
    <border>
      <left style="thick">
        <color rgb="FF002060"/>
      </left>
      <right style="thick">
        <color theme="6" tint="-0.24993999302387238"/>
      </right>
      <top style="thick">
        <color rgb="FF002060"/>
      </top>
      <bottom style="thick">
        <color theme="6" tint="-0.2499399930238723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9">
    <xf numFmtId="0" fontId="0" fillId="0" borderId="0" xfId="0" applyFont="1" applyAlignment="1">
      <alignment/>
    </xf>
    <xf numFmtId="0" fontId="53" fillId="0" borderId="10" xfId="0" applyFont="1" applyBorder="1" applyAlignment="1">
      <alignment horizontal="center" vertical="center" wrapText="1"/>
    </xf>
    <xf numFmtId="0" fontId="54" fillId="0" borderId="0" xfId="0" applyFont="1" applyAlignment="1">
      <alignment/>
    </xf>
    <xf numFmtId="0" fontId="53" fillId="0" borderId="0" xfId="0" applyFont="1" applyAlignment="1">
      <alignment/>
    </xf>
    <xf numFmtId="2" fontId="53" fillId="0" borderId="10" xfId="0" applyNumberFormat="1" applyFont="1" applyBorder="1" applyAlignment="1">
      <alignment horizontal="center" vertical="center" wrapText="1"/>
    </xf>
    <xf numFmtId="0" fontId="35" fillId="0" borderId="0" xfId="0" applyFont="1" applyAlignment="1">
      <alignment/>
    </xf>
    <xf numFmtId="0" fontId="35" fillId="0" borderId="0" xfId="0" applyFont="1" applyFill="1" applyAlignment="1">
      <alignment/>
    </xf>
    <xf numFmtId="0" fontId="54" fillId="33" borderId="10" xfId="0" applyFont="1" applyFill="1" applyBorder="1" applyAlignment="1">
      <alignment horizontal="center"/>
    </xf>
    <xf numFmtId="0" fontId="55" fillId="0" borderId="11" xfId="0" applyFont="1" applyBorder="1" applyAlignment="1">
      <alignment/>
    </xf>
    <xf numFmtId="0" fontId="55" fillId="0" borderId="10" xfId="0" applyFont="1" applyBorder="1" applyAlignment="1">
      <alignment horizontal="center" vertical="center"/>
    </xf>
    <xf numFmtId="0" fontId="54" fillId="0" borderId="10" xfId="0" applyFont="1" applyBorder="1" applyAlignment="1">
      <alignment wrapText="1"/>
    </xf>
    <xf numFmtId="0" fontId="55" fillId="0" borderId="10" xfId="0" applyFont="1" applyBorder="1" applyAlignment="1">
      <alignment horizontal="center" vertical="center" wrapText="1"/>
    </xf>
    <xf numFmtId="0" fontId="55" fillId="0" borderId="0" xfId="0" applyFont="1" applyFill="1" applyBorder="1" applyAlignment="1">
      <alignment horizontal="center" vertical="center" wrapText="1"/>
    </xf>
    <xf numFmtId="0" fontId="56" fillId="0" borderId="10" xfId="0" applyFont="1" applyBorder="1" applyAlignment="1">
      <alignment horizontal="center" vertical="center"/>
    </xf>
    <xf numFmtId="0" fontId="54" fillId="0" borderId="10" xfId="0" applyFont="1" applyBorder="1" applyAlignment="1">
      <alignment horizontal="center" vertical="center"/>
    </xf>
    <xf numFmtId="12" fontId="54" fillId="0" borderId="10" xfId="0" applyNumberFormat="1" applyFont="1" applyBorder="1" applyAlignment="1">
      <alignment horizontal="center" vertical="center"/>
    </xf>
    <xf numFmtId="2" fontId="54" fillId="33" borderId="10" xfId="0" applyNumberFormat="1" applyFont="1" applyFill="1" applyBorder="1" applyAlignment="1">
      <alignment horizontal="center" vertical="center"/>
    </xf>
    <xf numFmtId="0" fontId="54" fillId="33" borderId="10" xfId="0" applyFont="1" applyFill="1" applyBorder="1" applyAlignment="1">
      <alignment horizontal="center" vertical="center"/>
    </xf>
    <xf numFmtId="2" fontId="54" fillId="0" borderId="0" xfId="0" applyNumberFormat="1" applyFont="1" applyFill="1" applyBorder="1" applyAlignment="1">
      <alignment horizontal="center"/>
    </xf>
    <xf numFmtId="12" fontId="54" fillId="6" borderId="10" xfId="0" applyNumberFormat="1" applyFont="1" applyFill="1" applyBorder="1" applyAlignment="1">
      <alignment horizontal="center" vertical="center"/>
    </xf>
    <xf numFmtId="12" fontId="56" fillId="0" borderId="10" xfId="0" applyNumberFormat="1" applyFont="1" applyBorder="1" applyAlignment="1">
      <alignment vertical="center"/>
    </xf>
    <xf numFmtId="0" fontId="54" fillId="0" borderId="0" xfId="0" applyFont="1" applyFill="1" applyBorder="1" applyAlignment="1">
      <alignment/>
    </xf>
    <xf numFmtId="0" fontId="54" fillId="0" borderId="0" xfId="0" applyFont="1" applyBorder="1" applyAlignment="1">
      <alignment/>
    </xf>
    <xf numFmtId="12" fontId="54" fillId="6" borderId="10" xfId="0" applyNumberFormat="1" applyFont="1" applyFill="1" applyBorder="1" applyAlignment="1">
      <alignment vertical="center"/>
    </xf>
    <xf numFmtId="0" fontId="54" fillId="6" borderId="10" xfId="0" applyFont="1" applyFill="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xf>
    <xf numFmtId="164" fontId="54" fillId="0" borderId="10" xfId="0" applyNumberFormat="1" applyFont="1" applyBorder="1" applyAlignment="1">
      <alignment horizontal="center"/>
    </xf>
    <xf numFmtId="0" fontId="55" fillId="0" borderId="0" xfId="0" applyFont="1" applyAlignment="1">
      <alignment/>
    </xf>
    <xf numFmtId="0" fontId="54" fillId="0" borderId="0" xfId="0" applyFont="1" applyAlignment="1">
      <alignment wrapText="1"/>
    </xf>
    <xf numFmtId="0" fontId="55" fillId="0" borderId="10" xfId="0" applyFont="1" applyFill="1" applyBorder="1" applyAlignment="1">
      <alignment horizontal="center" vertical="center" wrapText="1"/>
    </xf>
    <xf numFmtId="2" fontId="56" fillId="0" borderId="10" xfId="0" applyNumberFormat="1" applyFont="1" applyBorder="1" applyAlignment="1">
      <alignment horizontal="center" vertical="center"/>
    </xf>
    <xf numFmtId="2" fontId="54" fillId="0" borderId="10" xfId="0" applyNumberFormat="1" applyFont="1" applyBorder="1" applyAlignment="1">
      <alignment horizontal="center" vertical="center"/>
    </xf>
    <xf numFmtId="165" fontId="54" fillId="0" borderId="10" xfId="0" applyNumberFormat="1" applyFont="1" applyBorder="1" applyAlignment="1">
      <alignment horizontal="center" vertical="center"/>
    </xf>
    <xf numFmtId="2" fontId="54" fillId="0" borderId="10" xfId="0" applyNumberFormat="1" applyFont="1" applyBorder="1" applyAlignment="1">
      <alignment horizontal="center"/>
    </xf>
    <xf numFmtId="2" fontId="54" fillId="6" borderId="10" xfId="0" applyNumberFormat="1" applyFont="1" applyFill="1" applyBorder="1" applyAlignment="1">
      <alignment horizontal="center" vertical="center"/>
    </xf>
    <xf numFmtId="1" fontId="54" fillId="0" borderId="10" xfId="0" applyNumberFormat="1" applyFont="1" applyBorder="1" applyAlignment="1">
      <alignment horizontal="center"/>
    </xf>
    <xf numFmtId="0" fontId="55" fillId="16" borderId="10" xfId="0" applyFont="1" applyFill="1" applyBorder="1" applyAlignment="1">
      <alignment horizontal="center" vertical="center" wrapText="1"/>
    </xf>
    <xf numFmtId="2" fontId="54" fillId="16" borderId="0" xfId="0" applyNumberFormat="1" applyFont="1" applyFill="1" applyAlignment="1">
      <alignment horizontal="center"/>
    </xf>
    <xf numFmtId="0" fontId="55" fillId="16" borderId="12" xfId="0" applyFont="1" applyFill="1" applyBorder="1" applyAlignment="1">
      <alignment horizontal="center" vertical="center" wrapText="1"/>
    </xf>
    <xf numFmtId="2" fontId="54" fillId="16" borderId="13" xfId="0" applyNumberFormat="1" applyFont="1" applyFill="1" applyBorder="1" applyAlignment="1">
      <alignment horizontal="center"/>
    </xf>
    <xf numFmtId="0" fontId="54" fillId="0" borderId="0" xfId="0" applyFont="1" applyAlignment="1">
      <alignment horizontal="center" vertical="center"/>
    </xf>
    <xf numFmtId="0" fontId="55" fillId="0" borderId="10" xfId="0" applyFont="1" applyFill="1" applyBorder="1" applyAlignment="1">
      <alignment horizontal="left" vertical="center" wrapText="1"/>
    </xf>
    <xf numFmtId="0" fontId="54" fillId="0" borderId="12" xfId="0" applyFont="1" applyBorder="1" applyAlignment="1">
      <alignment wrapText="1"/>
    </xf>
    <xf numFmtId="0" fontId="54" fillId="0" borderId="0" xfId="0" applyFont="1" applyBorder="1" applyAlignment="1">
      <alignment wrapText="1"/>
    </xf>
    <xf numFmtId="164" fontId="54" fillId="0" borderId="0" xfId="0" applyNumberFormat="1" applyFont="1" applyBorder="1" applyAlignment="1">
      <alignment horizontal="center"/>
    </xf>
    <xf numFmtId="164" fontId="54" fillId="0" borderId="10" xfId="0" applyNumberFormat="1" applyFont="1" applyBorder="1" applyAlignment="1">
      <alignment horizontal="center" vertical="center"/>
    </xf>
    <xf numFmtId="164" fontId="54" fillId="6" borderId="10" xfId="0" applyNumberFormat="1" applyFont="1" applyFill="1" applyBorder="1" applyAlignment="1">
      <alignment horizontal="center" vertical="center"/>
    </xf>
    <xf numFmtId="1" fontId="54" fillId="0" borderId="10" xfId="0" applyNumberFormat="1" applyFont="1" applyBorder="1" applyAlignment="1">
      <alignment horizontal="center" vertical="center"/>
    </xf>
    <xf numFmtId="1" fontId="54" fillId="0" borderId="0" xfId="0" applyNumberFormat="1" applyFont="1" applyBorder="1" applyAlignment="1">
      <alignment horizontal="center" vertical="center"/>
    </xf>
    <xf numFmtId="2" fontId="54" fillId="16" borderId="13" xfId="0" applyNumberFormat="1" applyFont="1" applyFill="1" applyBorder="1" applyAlignment="1">
      <alignment horizontal="center" vertical="center"/>
    </xf>
    <xf numFmtId="0" fontId="54" fillId="10" borderId="10" xfId="0" applyFont="1" applyFill="1" applyBorder="1" applyAlignment="1">
      <alignment horizontal="center"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4" fillId="0" borderId="0" xfId="0" applyFont="1" applyFill="1" applyBorder="1" applyAlignment="1">
      <alignment wrapText="1"/>
    </xf>
    <xf numFmtId="0" fontId="55" fillId="0" borderId="0" xfId="0" applyFont="1" applyFill="1" applyAlignment="1">
      <alignment/>
    </xf>
    <xf numFmtId="0" fontId="55" fillId="0" borderId="11" xfId="0" applyFont="1" applyFill="1" applyBorder="1" applyAlignment="1">
      <alignment/>
    </xf>
    <xf numFmtId="0" fontId="54" fillId="0" borderId="0" xfId="0" applyFont="1" applyFill="1" applyAlignment="1">
      <alignment horizontal="center" vertical="center"/>
    </xf>
    <xf numFmtId="0" fontId="54" fillId="0" borderId="0" xfId="0" applyFont="1" applyFill="1" applyAlignment="1">
      <alignment/>
    </xf>
    <xf numFmtId="0" fontId="54" fillId="0" borderId="10" xfId="0" applyFont="1" applyFill="1" applyBorder="1" applyAlignment="1">
      <alignment horizontal="left" vertical="center" wrapText="1"/>
    </xf>
    <xf numFmtId="165" fontId="54" fillId="0" borderId="10" xfId="0" applyNumberFormat="1" applyFont="1" applyFill="1" applyBorder="1" applyAlignment="1">
      <alignment horizontal="center"/>
    </xf>
    <xf numFmtId="0" fontId="57" fillId="27" borderId="0" xfId="0" applyFont="1" applyFill="1" applyAlignment="1">
      <alignment vertical="center" wrapText="1"/>
    </xf>
    <xf numFmtId="0" fontId="58" fillId="0" borderId="0" xfId="0" applyFont="1" applyAlignment="1">
      <alignment vertical="center" wrapText="1"/>
    </xf>
    <xf numFmtId="0" fontId="57" fillId="0" borderId="10" xfId="0" applyFont="1" applyFill="1" applyBorder="1" applyAlignment="1">
      <alignment vertical="center" wrapText="1"/>
    </xf>
    <xf numFmtId="0" fontId="55" fillId="0" borderId="13" xfId="0" applyFont="1" applyFill="1" applyBorder="1" applyAlignment="1">
      <alignment horizontal="center" vertical="center" wrapText="1"/>
    </xf>
    <xf numFmtId="0" fontId="58" fillId="0" borderId="10" xfId="0" applyFont="1" applyFill="1" applyBorder="1" applyAlignment="1">
      <alignment vertical="center" wrapText="1"/>
    </xf>
    <xf numFmtId="0" fontId="54" fillId="16" borderId="12" xfId="0" applyFont="1" applyFill="1" applyBorder="1" applyAlignment="1">
      <alignment horizontal="center" vertical="center"/>
    </xf>
    <xf numFmtId="0" fontId="54" fillId="0" borderId="13" xfId="0" applyFont="1" applyFill="1" applyBorder="1" applyAlignment="1">
      <alignment/>
    </xf>
    <xf numFmtId="0" fontId="55" fillId="0" borderId="10" xfId="0" applyFont="1" applyBorder="1" applyAlignment="1">
      <alignment vertical="center" wrapText="1"/>
    </xf>
    <xf numFmtId="0" fontId="54" fillId="0" borderId="10" xfId="0" applyFont="1" applyBorder="1" applyAlignment="1">
      <alignment vertical="center" wrapText="1"/>
    </xf>
    <xf numFmtId="165" fontId="54" fillId="0" borderId="10" xfId="0" applyNumberFormat="1" applyFont="1" applyFill="1" applyBorder="1" applyAlignment="1">
      <alignment horizontal="center" vertical="center"/>
    </xf>
    <xf numFmtId="0" fontId="54" fillId="0" borderId="0" xfId="0" applyFont="1" applyBorder="1" applyAlignment="1">
      <alignment horizontal="center" vertical="center"/>
    </xf>
    <xf numFmtId="0" fontId="55" fillId="0" borderId="10" xfId="0" applyFont="1" applyBorder="1" applyAlignment="1">
      <alignment wrapText="1"/>
    </xf>
    <xf numFmtId="2" fontId="54" fillId="16" borderId="12" xfId="0" applyNumberFormat="1" applyFont="1" applyFill="1" applyBorder="1" applyAlignment="1">
      <alignment horizontal="center" vertical="center"/>
    </xf>
    <xf numFmtId="1" fontId="54" fillId="0" borderId="1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0" fontId="54" fillId="0" borderId="10" xfId="0" applyFont="1" applyFill="1" applyBorder="1" applyAlignment="1">
      <alignment horizontal="center" vertical="center"/>
    </xf>
    <xf numFmtId="2" fontId="54" fillId="0" borderId="10" xfId="0" applyNumberFormat="1" applyFont="1" applyFill="1" applyBorder="1" applyAlignment="1">
      <alignment horizontal="center" vertical="center"/>
    </xf>
    <xf numFmtId="1" fontId="54" fillId="0" borderId="0" xfId="0" applyNumberFormat="1" applyFont="1" applyBorder="1" applyAlignment="1">
      <alignment horizontal="center"/>
    </xf>
    <xf numFmtId="0" fontId="55" fillId="0" borderId="0" xfId="0" applyFont="1" applyBorder="1" applyAlignment="1">
      <alignment/>
    </xf>
    <xf numFmtId="0" fontId="55" fillId="0" borderId="12" xfId="0" applyFont="1" applyBorder="1" applyAlignment="1">
      <alignment horizontal="left" vertical="center" wrapText="1"/>
    </xf>
    <xf numFmtId="164" fontId="54" fillId="0" borderId="10" xfId="0" applyNumberFormat="1" applyFont="1" applyFill="1" applyBorder="1" applyAlignment="1">
      <alignment horizontal="center" vertical="center"/>
    </xf>
    <xf numFmtId="12" fontId="54" fillId="0" borderId="0" xfId="0" applyNumberFormat="1" applyFont="1" applyFill="1" applyBorder="1" applyAlignment="1">
      <alignment horizontal="center" vertical="center"/>
    </xf>
    <xf numFmtId="0" fontId="54" fillId="0" borderId="12" xfId="0" applyFont="1" applyBorder="1" applyAlignment="1">
      <alignment horizontal="left" vertical="center" wrapText="1"/>
    </xf>
    <xf numFmtId="2" fontId="54" fillId="0" borderId="10" xfId="0" applyNumberFormat="1" applyFont="1" applyFill="1" applyBorder="1" applyAlignment="1">
      <alignment horizontal="center"/>
    </xf>
    <xf numFmtId="1" fontId="54" fillId="0" borderId="0" xfId="0" applyNumberFormat="1" applyFont="1" applyFill="1" applyBorder="1" applyAlignment="1">
      <alignment horizontal="center" vertical="center"/>
    </xf>
    <xf numFmtId="165" fontId="54" fillId="16" borderId="12" xfId="0" applyNumberFormat="1" applyFont="1" applyFill="1" applyBorder="1" applyAlignment="1">
      <alignment horizontal="center" vertical="center"/>
    </xf>
    <xf numFmtId="0" fontId="54" fillId="0" borderId="10" xfId="0" applyFont="1" applyBorder="1" applyAlignment="1">
      <alignment horizontal="center"/>
    </xf>
    <xf numFmtId="0" fontId="54" fillId="0" borderId="10" xfId="0" applyFont="1" applyBorder="1" applyAlignment="1">
      <alignment/>
    </xf>
    <xf numFmtId="0" fontId="0" fillId="0" borderId="0" xfId="0" applyFont="1" applyAlignment="1">
      <alignment/>
    </xf>
    <xf numFmtId="0" fontId="59" fillId="0" borderId="10" xfId="0" applyFont="1" applyBorder="1" applyAlignment="1">
      <alignment horizontal="center" vertical="center" wrapText="1"/>
    </xf>
    <xf numFmtId="0" fontId="59"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165" fontId="60" fillId="0" borderId="10" xfId="0" applyNumberFormat="1" applyFont="1" applyBorder="1" applyAlignment="1">
      <alignment horizontal="center" vertical="center" wrapText="1"/>
    </xf>
    <xf numFmtId="0" fontId="60" fillId="33" borderId="10" xfId="0" applyFont="1" applyFill="1" applyBorder="1" applyAlignment="1">
      <alignment horizontal="center" vertical="center" wrapText="1"/>
    </xf>
    <xf numFmtId="165" fontId="0" fillId="0" borderId="10" xfId="0" applyNumberFormat="1" applyFont="1" applyBorder="1" applyAlignment="1">
      <alignment horizontal="center" vertical="center"/>
    </xf>
    <xf numFmtId="0" fontId="0" fillId="0" borderId="10" xfId="0" applyFont="1" applyFill="1" applyBorder="1" applyAlignment="1">
      <alignment/>
    </xf>
    <xf numFmtId="0" fontId="6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xf>
    <xf numFmtId="0" fontId="54" fillId="0" borderId="14" xfId="0" applyFont="1" applyBorder="1" applyAlignment="1">
      <alignment horizontal="center" vertical="center"/>
    </xf>
    <xf numFmtId="0" fontId="54" fillId="0" borderId="14" xfId="0" applyFont="1" applyBorder="1" applyAlignment="1">
      <alignment horizontal="center"/>
    </xf>
    <xf numFmtId="0" fontId="54" fillId="0" borderId="0" xfId="0" applyFont="1" applyAlignment="1">
      <alignment horizontal="center"/>
    </xf>
    <xf numFmtId="165" fontId="54" fillId="33" borderId="10" xfId="0" applyNumberFormat="1" applyFont="1" applyFill="1" applyBorder="1" applyAlignment="1">
      <alignment horizontal="center" vertical="center"/>
    </xf>
    <xf numFmtId="0" fontId="54" fillId="33" borderId="10" xfId="0" applyFont="1" applyFill="1" applyBorder="1" applyAlignment="1">
      <alignment/>
    </xf>
    <xf numFmtId="165" fontId="61" fillId="0" borderId="0" xfId="0" applyNumberFormat="1" applyFont="1" applyAlignment="1">
      <alignment/>
    </xf>
    <xf numFmtId="0" fontId="61" fillId="0" borderId="0" xfId="0" applyFont="1" applyAlignment="1">
      <alignment/>
    </xf>
    <xf numFmtId="165" fontId="54" fillId="0" borderId="10" xfId="0" applyNumberFormat="1" applyFont="1" applyBorder="1" applyAlignment="1">
      <alignment horizontal="center"/>
    </xf>
    <xf numFmtId="0" fontId="55" fillId="34" borderId="0" xfId="0" applyFont="1" applyFill="1" applyAlignment="1">
      <alignment/>
    </xf>
    <xf numFmtId="0" fontId="54" fillId="34" borderId="0" xfId="0" applyFont="1" applyFill="1" applyAlignment="1">
      <alignment/>
    </xf>
    <xf numFmtId="0" fontId="55" fillId="0" borderId="0" xfId="0" applyFont="1" applyAlignment="1">
      <alignment vertical="center" wrapText="1"/>
    </xf>
    <xf numFmtId="0" fontId="55" fillId="0" borderId="0" xfId="0" applyFont="1" applyAlignment="1">
      <alignment vertical="center"/>
    </xf>
    <xf numFmtId="0" fontId="0" fillId="0" borderId="10" xfId="0" applyBorder="1" applyAlignment="1">
      <alignment horizontal="center" vertical="center"/>
    </xf>
    <xf numFmtId="12" fontId="0" fillId="0" borderId="10" xfId="0" applyNumberFormat="1" applyBorder="1" applyAlignment="1">
      <alignment horizontal="center" vertical="center"/>
    </xf>
    <xf numFmtId="2" fontId="0" fillId="16" borderId="10" xfId="0" applyNumberFormat="1" applyFill="1" applyBorder="1" applyAlignment="1">
      <alignment horizontal="center" vertical="center"/>
    </xf>
    <xf numFmtId="0" fontId="0" fillId="6" borderId="10" xfId="0" applyFill="1" applyBorder="1" applyAlignment="1">
      <alignment horizontal="center" vertical="center"/>
    </xf>
    <xf numFmtId="12" fontId="0" fillId="6" borderId="10" xfId="0" applyNumberFormat="1" applyFill="1" applyBorder="1" applyAlignment="1">
      <alignment horizontal="center" vertical="center"/>
    </xf>
    <xf numFmtId="164" fontId="0" fillId="0" borderId="10" xfId="0" applyNumberFormat="1" applyBorder="1" applyAlignment="1">
      <alignment horizontal="center"/>
    </xf>
    <xf numFmtId="0" fontId="0" fillId="0" borderId="0" xfId="0" applyBorder="1" applyAlignment="1">
      <alignment/>
    </xf>
    <xf numFmtId="164" fontId="0" fillId="0" borderId="10" xfId="0" applyNumberFormat="1" applyBorder="1" applyAlignment="1">
      <alignment horizontal="center" vertical="center"/>
    </xf>
    <xf numFmtId="2" fontId="0" fillId="0" borderId="10" xfId="0" applyNumberFormat="1" applyBorder="1" applyAlignment="1">
      <alignment horizontal="center" vertical="center"/>
    </xf>
    <xf numFmtId="165" fontId="0" fillId="0" borderId="10" xfId="0" applyNumberFormat="1" applyBorder="1" applyAlignment="1">
      <alignment horizontal="center" vertical="center"/>
    </xf>
    <xf numFmtId="164" fontId="0" fillId="6" borderId="10" xfId="0" applyNumberFormat="1" applyFill="1" applyBorder="1" applyAlignment="1">
      <alignment horizontal="center" vertical="center"/>
    </xf>
    <xf numFmtId="1" fontId="0" fillId="0" borderId="10" xfId="0" applyNumberFormat="1" applyBorder="1" applyAlignment="1">
      <alignment horizontal="center" vertical="center"/>
    </xf>
    <xf numFmtId="0" fontId="51" fillId="16" borderId="10" xfId="0" applyFont="1" applyFill="1" applyBorder="1" applyAlignment="1">
      <alignment horizontal="center" vertical="center" wrapText="1"/>
    </xf>
    <xf numFmtId="2" fontId="0" fillId="16" borderId="0" xfId="0" applyNumberFormat="1" applyFill="1" applyAlignment="1">
      <alignment horizontal="center"/>
    </xf>
    <xf numFmtId="1" fontId="0" fillId="0" borderId="0" xfId="0" applyNumberFormat="1" applyBorder="1" applyAlignment="1">
      <alignment horizontal="center" vertical="center"/>
    </xf>
    <xf numFmtId="0" fontId="51" fillId="16" borderId="12" xfId="0" applyFont="1" applyFill="1" applyBorder="1" applyAlignment="1">
      <alignment horizontal="center" vertical="center" wrapText="1"/>
    </xf>
    <xf numFmtId="2" fontId="0" fillId="16" borderId="13" xfId="0" applyNumberFormat="1" applyFill="1" applyBorder="1" applyAlignment="1">
      <alignment horizontal="center" vertical="center"/>
    </xf>
    <xf numFmtId="0" fontId="51" fillId="0" borderId="1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Alignment="1">
      <alignment/>
    </xf>
    <xf numFmtId="165" fontId="0" fillId="0" borderId="10" xfId="0" applyNumberFormat="1" applyFill="1" applyBorder="1" applyAlignment="1">
      <alignment horizontal="center"/>
    </xf>
    <xf numFmtId="0" fontId="51" fillId="0" borderId="12" xfId="0" applyFont="1" applyFill="1" applyBorder="1" applyAlignment="1">
      <alignment horizontal="center" vertical="center" wrapText="1"/>
    </xf>
    <xf numFmtId="165" fontId="0" fillId="0" borderId="10" xfId="0" applyNumberFormat="1" applyFill="1" applyBorder="1" applyAlignment="1">
      <alignment horizontal="center" vertical="center"/>
    </xf>
    <xf numFmtId="1"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2" fontId="0" fillId="0" borderId="10" xfId="0" applyNumberFormat="1" applyFill="1" applyBorder="1" applyAlignment="1">
      <alignment horizontal="center" vertical="center"/>
    </xf>
    <xf numFmtId="2" fontId="0" fillId="0" borderId="0" xfId="0" applyNumberFormat="1" applyFill="1" applyBorder="1" applyAlignment="1">
      <alignment horizontal="center" vertical="center"/>
    </xf>
    <xf numFmtId="12" fontId="0" fillId="0" borderId="0" xfId="0" applyNumberFormat="1" applyFill="1" applyBorder="1" applyAlignment="1">
      <alignment horizontal="center" vertical="center"/>
    </xf>
    <xf numFmtId="2" fontId="0" fillId="0" borderId="10" xfId="0" applyNumberFormat="1" applyFill="1" applyBorder="1" applyAlignment="1">
      <alignment horizontal="center"/>
    </xf>
    <xf numFmtId="0" fontId="51"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wrapText="1"/>
    </xf>
    <xf numFmtId="0" fontId="51" fillId="0" borderId="0" xfId="0" applyFont="1" applyFill="1" applyAlignment="1">
      <alignment/>
    </xf>
    <xf numFmtId="0" fontId="51" fillId="0" borderId="11" xfId="0" applyFont="1" applyFill="1" applyBorder="1" applyAlignment="1">
      <alignment/>
    </xf>
    <xf numFmtId="0" fontId="51" fillId="0" borderId="10" xfId="0" applyFont="1" applyFill="1" applyBorder="1" applyAlignment="1">
      <alignment/>
    </xf>
    <xf numFmtId="0" fontId="51" fillId="0" borderId="12" xfId="0" applyFont="1" applyFill="1" applyBorder="1" applyAlignment="1">
      <alignment horizontal="left" vertical="center" wrapText="1"/>
    </xf>
    <xf numFmtId="0" fontId="51" fillId="0" borderId="10" xfId="0" applyFont="1" applyFill="1" applyBorder="1" applyAlignment="1">
      <alignment horizontal="center"/>
    </xf>
    <xf numFmtId="0" fontId="0" fillId="0" borderId="10" xfId="0" applyFill="1" applyBorder="1" applyAlignment="1">
      <alignment wrapText="1"/>
    </xf>
    <xf numFmtId="12" fontId="0" fillId="0" borderId="10" xfId="0" applyNumberFormat="1" applyFill="1" applyBorder="1" applyAlignment="1">
      <alignment horizontal="center" vertical="center"/>
    </xf>
    <xf numFmtId="2" fontId="0" fillId="0" borderId="0" xfId="0" applyNumberFormat="1" applyFill="1" applyAlignment="1">
      <alignment horizontal="center"/>
    </xf>
    <xf numFmtId="0" fontId="51" fillId="0" borderId="12" xfId="0" applyFont="1" applyFill="1" applyBorder="1" applyAlignment="1">
      <alignment horizontal="left" vertical="top" wrapText="1"/>
    </xf>
    <xf numFmtId="2" fontId="0" fillId="0" borderId="13" xfId="0" applyNumberFormat="1" applyFill="1" applyBorder="1" applyAlignment="1">
      <alignment horizontal="center" vertical="center"/>
    </xf>
    <xf numFmtId="0" fontId="51" fillId="0" borderId="12" xfId="0" applyFont="1" applyFill="1" applyBorder="1" applyAlignment="1">
      <alignment wrapText="1"/>
    </xf>
    <xf numFmtId="0" fontId="51" fillId="0" borderId="12" xfId="0" applyFont="1" applyFill="1" applyBorder="1" applyAlignment="1">
      <alignment vertical="center" wrapText="1"/>
    </xf>
    <xf numFmtId="0" fontId="0" fillId="0" borderId="0" xfId="0" applyFill="1" applyAlignment="1">
      <alignment vertical="center"/>
    </xf>
    <xf numFmtId="0" fontId="51" fillId="0" borderId="10" xfId="0" applyFont="1" applyFill="1" applyBorder="1" applyAlignment="1">
      <alignment vertical="center"/>
    </xf>
    <xf numFmtId="165" fontId="0" fillId="0" borderId="12" xfId="0" applyNumberFormat="1" applyFill="1" applyBorder="1" applyAlignment="1">
      <alignment horizontal="center"/>
    </xf>
    <xf numFmtId="0" fontId="0" fillId="0" borderId="10" xfId="0" applyFill="1" applyBorder="1" applyAlignment="1">
      <alignment/>
    </xf>
    <xf numFmtId="0" fontId="51" fillId="0" borderId="15" xfId="0" applyFont="1" applyFill="1" applyBorder="1" applyAlignment="1">
      <alignment horizontal="center"/>
    </xf>
    <xf numFmtId="0" fontId="0" fillId="0" borderId="0" xfId="0" applyFill="1" applyAlignment="1">
      <alignment wrapText="1"/>
    </xf>
    <xf numFmtId="0" fontId="51" fillId="0" borderId="0" xfId="0" applyFont="1" applyFill="1" applyBorder="1" applyAlignment="1">
      <alignment/>
    </xf>
    <xf numFmtId="0" fontId="0" fillId="0" borderId="0" xfId="0" applyFill="1" applyBorder="1" applyAlignment="1">
      <alignment horizontal="left"/>
    </xf>
    <xf numFmtId="0" fontId="0" fillId="0" borderId="0" xfId="0" applyFill="1" applyBorder="1" applyAlignment="1">
      <alignment horizontal="left" wrapText="1"/>
    </xf>
    <xf numFmtId="2" fontId="0" fillId="0" borderId="0" xfId="0" applyNumberFormat="1" applyFill="1" applyBorder="1" applyAlignment="1">
      <alignment horizontal="center"/>
    </xf>
    <xf numFmtId="0" fontId="54" fillId="0" borderId="10" xfId="0" applyFont="1" applyBorder="1" applyAlignment="1">
      <alignment vertical="top" wrapText="1"/>
    </xf>
    <xf numFmtId="0" fontId="54" fillId="0" borderId="0" xfId="0" applyFont="1" applyAlignment="1">
      <alignment vertical="top" wrapText="1"/>
    </xf>
    <xf numFmtId="0" fontId="11" fillId="0" borderId="0" xfId="57">
      <alignment/>
      <protection/>
    </xf>
    <xf numFmtId="0" fontId="62" fillId="0" borderId="0" xfId="57" applyFont="1">
      <alignment/>
      <protection/>
    </xf>
    <xf numFmtId="0" fontId="63" fillId="0" borderId="0" xfId="53" applyFont="1" applyAlignment="1">
      <alignment/>
    </xf>
    <xf numFmtId="0" fontId="64" fillId="0" borderId="0" xfId="0" applyFont="1" applyAlignment="1">
      <alignment/>
    </xf>
    <xf numFmtId="0" fontId="0" fillId="0" borderId="0" xfId="57" applyFont="1" applyFill="1" applyAlignment="1" applyProtection="1">
      <alignment/>
      <protection/>
    </xf>
    <xf numFmtId="0" fontId="65" fillId="0" borderId="0" xfId="0" applyFont="1" applyAlignment="1">
      <alignment/>
    </xf>
    <xf numFmtId="0" fontId="65" fillId="0" borderId="0" xfId="0" applyFont="1" applyAlignment="1">
      <alignment horizontal="right"/>
    </xf>
    <xf numFmtId="0" fontId="64" fillId="0" borderId="0" xfId="0" applyFont="1" applyAlignment="1">
      <alignment horizontal="left"/>
    </xf>
    <xf numFmtId="0" fontId="62" fillId="0" borderId="0" xfId="57" applyFont="1" applyAlignment="1">
      <alignment horizontal="right"/>
      <protection/>
    </xf>
    <xf numFmtId="0" fontId="45" fillId="0" borderId="0" xfId="53" applyAlignment="1">
      <alignment/>
    </xf>
    <xf numFmtId="0" fontId="66" fillId="0" borderId="0" xfId="57" applyFont="1" applyAlignment="1">
      <alignment/>
      <protection/>
    </xf>
    <xf numFmtId="0" fontId="64" fillId="0" borderId="16" xfId="0" applyFont="1" applyFill="1" applyBorder="1" applyAlignment="1">
      <alignment horizontal="left" vertical="top" wrapText="1"/>
    </xf>
    <xf numFmtId="0" fontId="60" fillId="0" borderId="17" xfId="0" applyFont="1" applyBorder="1" applyAlignment="1">
      <alignment horizontal="center" vertical="center" wrapText="1"/>
    </xf>
    <xf numFmtId="0" fontId="60" fillId="0" borderId="14" xfId="0" applyFont="1" applyBorder="1" applyAlignment="1">
      <alignment horizontal="center" vertical="center" wrapText="1"/>
    </xf>
    <xf numFmtId="165" fontId="0" fillId="0" borderId="17" xfId="0" applyNumberFormat="1" applyFont="1" applyBorder="1" applyAlignment="1">
      <alignment horizontal="center" vertical="center"/>
    </xf>
    <xf numFmtId="165" fontId="0" fillId="0" borderId="14" xfId="0" applyNumberFormat="1" applyFont="1" applyBorder="1" applyAlignment="1">
      <alignment horizontal="center" vertical="center"/>
    </xf>
    <xf numFmtId="0" fontId="60" fillId="0" borderId="10" xfId="0" applyFont="1" applyBorder="1" applyAlignment="1">
      <alignment horizontal="center" vertical="center" wrapText="1"/>
    </xf>
    <xf numFmtId="165" fontId="0" fillId="0" borderId="18" xfId="0" applyNumberFormat="1" applyFont="1" applyBorder="1" applyAlignment="1">
      <alignment horizontal="center" vertical="center"/>
    </xf>
    <xf numFmtId="0" fontId="60" fillId="0" borderId="18" xfId="0" applyFont="1" applyBorder="1" applyAlignment="1">
      <alignment horizontal="center" vertical="center" wrapText="1"/>
    </xf>
    <xf numFmtId="0" fontId="55" fillId="0" borderId="0" xfId="0" applyFont="1" applyAlignment="1">
      <alignment horizontal="center"/>
    </xf>
    <xf numFmtId="165" fontId="60" fillId="0" borderId="17" xfId="0" applyNumberFormat="1" applyFont="1" applyBorder="1" applyAlignment="1">
      <alignment horizontal="center" vertical="center" wrapText="1"/>
    </xf>
    <xf numFmtId="165" fontId="60" fillId="0" borderId="18" xfId="0" applyNumberFormat="1" applyFont="1" applyBorder="1" applyAlignment="1">
      <alignment horizontal="center" vertical="center" wrapText="1"/>
    </xf>
    <xf numFmtId="165" fontId="60" fillId="0" borderId="14" xfId="0" applyNumberFormat="1" applyFont="1" applyBorder="1" applyAlignment="1">
      <alignment horizontal="center" vertical="center" wrapText="1"/>
    </xf>
    <xf numFmtId="165" fontId="54" fillId="0" borderId="10" xfId="0" applyNumberFormat="1" applyFont="1" applyBorder="1" applyAlignment="1">
      <alignment horizontal="center"/>
    </xf>
    <xf numFmtId="0" fontId="54" fillId="0" borderId="17"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4" xfId="0" applyFont="1" applyBorder="1" applyAlignment="1">
      <alignment horizontal="center"/>
    </xf>
    <xf numFmtId="0" fontId="59" fillId="0" borderId="11" xfId="0" applyFont="1" applyBorder="1" applyAlignment="1">
      <alignment horizontal="left" vertical="center"/>
    </xf>
    <xf numFmtId="0" fontId="59" fillId="0" borderId="0" xfId="0" applyFont="1" applyBorder="1" applyAlignment="1">
      <alignment horizontal="left" vertical="center"/>
    </xf>
    <xf numFmtId="0" fontId="54" fillId="0" borderId="17" xfId="0" applyFont="1" applyBorder="1" applyAlignment="1">
      <alignment horizontal="center"/>
    </xf>
    <xf numFmtId="0" fontId="54" fillId="0" borderId="10" xfId="0" applyFont="1" applyBorder="1" applyAlignment="1">
      <alignment horizontal="center" vertical="center"/>
    </xf>
    <xf numFmtId="0" fontId="54" fillId="0" borderId="1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14" xfId="0" applyFont="1" applyFill="1" applyBorder="1" applyAlignment="1">
      <alignment horizontal="center" vertical="center" wrapText="1"/>
    </xf>
    <xf numFmtId="165" fontId="54" fillId="0" borderId="12" xfId="0" applyNumberFormat="1" applyFont="1" applyBorder="1" applyAlignment="1">
      <alignment horizontal="center"/>
    </xf>
    <xf numFmtId="165" fontId="54" fillId="0" borderId="19" xfId="0" applyNumberFormat="1" applyFont="1" applyBorder="1" applyAlignment="1">
      <alignment horizontal="center"/>
    </xf>
    <xf numFmtId="165" fontId="54" fillId="0" borderId="15" xfId="0" applyNumberFormat="1" applyFont="1" applyBorder="1" applyAlignment="1">
      <alignment horizontal="center"/>
    </xf>
    <xf numFmtId="0" fontId="67" fillId="0" borderId="0" xfId="57" applyFont="1">
      <alignment/>
      <protection/>
    </xf>
    <xf numFmtId="0" fontId="68" fillId="0" borderId="0" xfId="57" applyFont="1" applyFill="1" applyAlignment="1" applyProtection="1">
      <alignment/>
      <protection/>
    </xf>
    <xf numFmtId="0" fontId="69" fillId="0" borderId="0" xfId="57" applyFont="1" applyFill="1" applyAlignment="1" applyProtection="1">
      <alignment/>
      <protection/>
    </xf>
    <xf numFmtId="0" fontId="64" fillId="0" borderId="20" xfId="0" applyFont="1" applyFill="1" applyBorder="1" applyAlignment="1">
      <alignment horizontal="left" vertical="top" wrapText="1"/>
    </xf>
    <xf numFmtId="0" fontId="64" fillId="0" borderId="21" xfId="0" applyFont="1" applyFill="1" applyBorder="1" applyAlignment="1">
      <alignment horizontal="left" vertical="top" wrapText="1"/>
    </xf>
    <xf numFmtId="0" fontId="64" fillId="0" borderId="22" xfId="0" applyFont="1" applyFill="1" applyBorder="1" applyAlignment="1">
      <alignment horizontal="left" vertical="top" wrapText="1"/>
    </xf>
    <xf numFmtId="0" fontId="64" fillId="0" borderId="23" xfId="0" applyFont="1" applyFill="1" applyBorder="1" applyAlignment="1">
      <alignment horizontal="left" vertical="top" wrapText="1"/>
    </xf>
    <xf numFmtId="0" fontId="64" fillId="0" borderId="24" xfId="0" applyFont="1" applyFill="1" applyBorder="1" applyAlignment="1">
      <alignment horizontal="left" vertical="top" wrapText="1"/>
    </xf>
    <xf numFmtId="0" fontId="64" fillId="0" borderId="25" xfId="0" applyFont="1" applyFill="1" applyBorder="1" applyAlignment="1">
      <alignment horizontal="left" vertical="top" wrapText="1"/>
    </xf>
    <xf numFmtId="0" fontId="64" fillId="0" borderId="26" xfId="0" applyFont="1" applyFill="1" applyBorder="1" applyAlignment="1">
      <alignment horizontal="left" vertical="top" wrapText="1"/>
    </xf>
    <xf numFmtId="0" fontId="64" fillId="0" borderId="27" xfId="0" applyFont="1" applyFill="1" applyBorder="1" applyAlignment="1">
      <alignment horizontal="left" vertical="top" wrapText="1"/>
    </xf>
    <xf numFmtId="0" fontId="7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190500</xdr:colOff>
      <xdr:row>3</xdr:row>
      <xdr:rowOff>38100</xdr:rowOff>
    </xdr:to>
    <xdr:pic>
      <xdr:nvPicPr>
        <xdr:cNvPr id="1" name="Picture 2"/>
        <xdr:cNvPicPr preferRelativeResize="1">
          <a:picLocks noChangeAspect="1"/>
        </xdr:cNvPicPr>
      </xdr:nvPicPr>
      <xdr:blipFill>
        <a:blip r:embed="rId1"/>
        <a:stretch>
          <a:fillRect/>
        </a:stretch>
      </xdr:blipFill>
      <xdr:spPr>
        <a:xfrm>
          <a:off x="0" y="0"/>
          <a:ext cx="2619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2</xdr:row>
      <xdr:rowOff>0</xdr:rowOff>
    </xdr:from>
    <xdr:to>
      <xdr:col>14</xdr:col>
      <xdr:colOff>28575</xdr:colOff>
      <xdr:row>24</xdr:row>
      <xdr:rowOff>0</xdr:rowOff>
    </xdr:to>
    <xdr:pic>
      <xdr:nvPicPr>
        <xdr:cNvPr id="1" name="Рисунок 12"/>
        <xdr:cNvPicPr preferRelativeResize="1">
          <a:picLocks noChangeAspect="1"/>
        </xdr:cNvPicPr>
      </xdr:nvPicPr>
      <xdr:blipFill>
        <a:blip r:embed="rId1"/>
        <a:srcRect l="5456" t="15809" r="8874" b="13058"/>
        <a:stretch>
          <a:fillRect/>
        </a:stretch>
      </xdr:blipFill>
      <xdr:spPr>
        <a:xfrm>
          <a:off x="285750" y="371475"/>
          <a:ext cx="8277225" cy="419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1610/edq.data.0110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43"/>
  <sheetViews>
    <sheetView tabSelected="1" zoomScalePageLayoutView="0" workbookViewId="0" topLeftCell="A1">
      <selection activeCell="K12" sqref="K12"/>
    </sheetView>
  </sheetViews>
  <sheetFormatPr defaultColWidth="9.140625" defaultRowHeight="15"/>
  <cols>
    <col min="1" max="1" width="12.421875" style="0" customWidth="1"/>
    <col min="3" max="3" width="5.7109375" style="0" customWidth="1"/>
  </cols>
  <sheetData>
    <row r="1" spans="1:8" ht="18.75">
      <c r="A1" s="170"/>
      <c r="B1" s="170"/>
      <c r="C1" s="170"/>
      <c r="D1" s="170"/>
      <c r="E1" s="170"/>
      <c r="F1" s="209" t="s">
        <v>208</v>
      </c>
      <c r="H1" s="171"/>
    </row>
    <row r="2" spans="1:6" ht="18.75">
      <c r="A2" s="170"/>
      <c r="B2" s="170"/>
      <c r="C2" s="170"/>
      <c r="D2" s="170"/>
      <c r="E2" s="170"/>
      <c r="F2" s="172" t="s">
        <v>209</v>
      </c>
    </row>
    <row r="5" spans="1:6" ht="18">
      <c r="A5" s="171" t="s">
        <v>217</v>
      </c>
      <c r="B5" s="170"/>
      <c r="C5" s="170"/>
      <c r="D5" s="170"/>
      <c r="E5" s="170"/>
      <c r="F5" s="170"/>
    </row>
    <row r="6" spans="1:6" ht="18">
      <c r="A6" s="173" t="s">
        <v>197</v>
      </c>
      <c r="B6" s="180" t="s">
        <v>210</v>
      </c>
      <c r="C6" s="170"/>
      <c r="D6" s="170"/>
      <c r="E6" s="170"/>
      <c r="F6" s="170"/>
    </row>
    <row r="7" spans="1:6" ht="18">
      <c r="A7" s="173" t="s">
        <v>198</v>
      </c>
      <c r="B7" s="207" t="s">
        <v>211</v>
      </c>
      <c r="C7" s="170"/>
      <c r="D7" s="170"/>
      <c r="E7" s="170"/>
      <c r="F7" s="170"/>
    </row>
    <row r="8" spans="1:6" ht="18">
      <c r="A8" s="173" t="s">
        <v>199</v>
      </c>
      <c r="B8" s="208" t="s">
        <v>212</v>
      </c>
      <c r="C8" s="174"/>
      <c r="D8" s="174"/>
      <c r="E8" s="170"/>
      <c r="F8" s="170"/>
    </row>
    <row r="9" spans="1:4" ht="18">
      <c r="A9" s="173" t="s">
        <v>200</v>
      </c>
      <c r="D9" s="175">
        <v>1</v>
      </c>
    </row>
    <row r="10" spans="1:4" ht="18">
      <c r="A10" s="173" t="s">
        <v>201</v>
      </c>
      <c r="D10" s="175">
        <v>1</v>
      </c>
    </row>
    <row r="11" spans="1:4" ht="18">
      <c r="A11" s="173" t="s">
        <v>202</v>
      </c>
      <c r="D11" s="175">
        <v>2017</v>
      </c>
    </row>
    <row r="12" spans="1:4" ht="18">
      <c r="A12" s="173" t="s">
        <v>203</v>
      </c>
      <c r="D12" s="176" t="s">
        <v>213</v>
      </c>
    </row>
    <row r="13" spans="1:5" ht="18">
      <c r="A13" s="177" t="s">
        <v>204</v>
      </c>
      <c r="B13" s="170"/>
      <c r="C13" s="170"/>
      <c r="D13" s="179" t="s">
        <v>214</v>
      </c>
      <c r="E13" s="178"/>
    </row>
    <row r="14" spans="1:5" ht="18">
      <c r="A14" s="177" t="s">
        <v>205</v>
      </c>
      <c r="B14" s="170"/>
      <c r="C14" s="170"/>
      <c r="D14" s="171" t="s">
        <v>215</v>
      </c>
      <c r="E14" s="178"/>
    </row>
    <row r="15" spans="1:6" ht="18">
      <c r="A15" s="170"/>
      <c r="B15" s="170"/>
      <c r="C15" s="170"/>
      <c r="D15" s="170"/>
      <c r="E15" s="178"/>
      <c r="F15" s="171"/>
    </row>
    <row r="16" spans="1:20" ht="18">
      <c r="A16" s="171" t="s">
        <v>206</v>
      </c>
      <c r="B16" s="170"/>
      <c r="C16" s="170"/>
      <c r="E16" s="170"/>
      <c r="F16" s="170"/>
      <c r="G16" s="170"/>
      <c r="H16" s="170"/>
      <c r="I16" s="170"/>
      <c r="J16" s="170"/>
      <c r="K16" s="170"/>
      <c r="L16" s="170"/>
      <c r="M16" s="170"/>
      <c r="N16" s="170"/>
      <c r="O16" s="170"/>
      <c r="P16" s="170"/>
      <c r="Q16" s="170"/>
      <c r="R16" s="170"/>
      <c r="S16" s="170"/>
      <c r="T16" s="170"/>
    </row>
    <row r="18" spans="1:17" ht="18">
      <c r="A18" s="218" t="s">
        <v>207</v>
      </c>
      <c r="B18" s="173"/>
      <c r="C18" s="173"/>
      <c r="D18" s="173"/>
      <c r="E18" s="173"/>
      <c r="F18" s="173"/>
      <c r="G18" s="173"/>
      <c r="H18" s="173"/>
      <c r="I18" s="173"/>
      <c r="J18" s="173"/>
      <c r="K18" s="173"/>
      <c r="L18" s="173"/>
      <c r="M18" s="173"/>
      <c r="N18" s="173"/>
      <c r="O18" s="173"/>
      <c r="P18" s="173"/>
      <c r="Q18" s="173"/>
    </row>
    <row r="19" spans="1:17" ht="9.75" customHeight="1" thickBot="1">
      <c r="A19" s="173"/>
      <c r="B19" s="173"/>
      <c r="C19" s="173"/>
      <c r="D19" s="173"/>
      <c r="E19" s="173"/>
      <c r="F19" s="173"/>
      <c r="G19" s="173"/>
      <c r="H19" s="173"/>
      <c r="I19" s="173"/>
      <c r="J19" s="173"/>
      <c r="K19" s="173"/>
      <c r="L19" s="173"/>
      <c r="M19" s="173"/>
      <c r="N19" s="173"/>
      <c r="O19" s="173"/>
      <c r="P19" s="173"/>
      <c r="Q19" s="173"/>
    </row>
    <row r="20" spans="1:17" ht="19.5" thickBot="1" thickTop="1">
      <c r="A20" s="173"/>
      <c r="B20" s="210" t="s">
        <v>216</v>
      </c>
      <c r="C20" s="211"/>
      <c r="D20" s="211"/>
      <c r="E20" s="211"/>
      <c r="F20" s="211"/>
      <c r="G20" s="211"/>
      <c r="H20" s="211"/>
      <c r="I20" s="211"/>
      <c r="J20" s="211"/>
      <c r="K20" s="211"/>
      <c r="L20" s="211"/>
      <c r="M20" s="211"/>
      <c r="N20" s="211"/>
      <c r="O20" s="211"/>
      <c r="P20" s="211"/>
      <c r="Q20" s="212"/>
    </row>
    <row r="21" spans="1:17" ht="19.5" thickBot="1" thickTop="1">
      <c r="A21" s="173"/>
      <c r="B21" s="213"/>
      <c r="C21" s="181"/>
      <c r="D21" s="181"/>
      <c r="E21" s="181"/>
      <c r="F21" s="181"/>
      <c r="G21" s="181"/>
      <c r="H21" s="181"/>
      <c r="I21" s="181"/>
      <c r="J21" s="181"/>
      <c r="K21" s="181"/>
      <c r="L21" s="181"/>
      <c r="M21" s="181"/>
      <c r="N21" s="181"/>
      <c r="O21" s="181"/>
      <c r="P21" s="181"/>
      <c r="Q21" s="214"/>
    </row>
    <row r="22" spans="1:17" ht="19.5" thickBot="1" thickTop="1">
      <c r="A22" s="173"/>
      <c r="B22" s="213"/>
      <c r="C22" s="181"/>
      <c r="D22" s="181"/>
      <c r="E22" s="181"/>
      <c r="F22" s="181"/>
      <c r="G22" s="181"/>
      <c r="H22" s="181"/>
      <c r="I22" s="181"/>
      <c r="J22" s="181"/>
      <c r="K22" s="181"/>
      <c r="L22" s="181"/>
      <c r="M22" s="181"/>
      <c r="N22" s="181"/>
      <c r="O22" s="181"/>
      <c r="P22" s="181"/>
      <c r="Q22" s="214"/>
    </row>
    <row r="23" spans="1:17" ht="19.5" thickBot="1" thickTop="1">
      <c r="A23" s="173"/>
      <c r="B23" s="213"/>
      <c r="C23" s="181"/>
      <c r="D23" s="181"/>
      <c r="E23" s="181"/>
      <c r="F23" s="181"/>
      <c r="G23" s="181"/>
      <c r="H23" s="181"/>
      <c r="I23" s="181"/>
      <c r="J23" s="181"/>
      <c r="K23" s="181"/>
      <c r="L23" s="181"/>
      <c r="M23" s="181"/>
      <c r="N23" s="181"/>
      <c r="O23" s="181"/>
      <c r="P23" s="181"/>
      <c r="Q23" s="214"/>
    </row>
    <row r="24" spans="1:17" ht="19.5" thickBot="1" thickTop="1">
      <c r="A24" s="173"/>
      <c r="B24" s="213"/>
      <c r="C24" s="181"/>
      <c r="D24" s="181"/>
      <c r="E24" s="181"/>
      <c r="F24" s="181"/>
      <c r="G24" s="181"/>
      <c r="H24" s="181"/>
      <c r="I24" s="181"/>
      <c r="J24" s="181"/>
      <c r="K24" s="181"/>
      <c r="L24" s="181"/>
      <c r="M24" s="181"/>
      <c r="N24" s="181"/>
      <c r="O24" s="181"/>
      <c r="P24" s="181"/>
      <c r="Q24" s="214"/>
    </row>
    <row r="25" spans="1:17" ht="19.5" thickBot="1" thickTop="1">
      <c r="A25" s="173"/>
      <c r="B25" s="213"/>
      <c r="C25" s="181"/>
      <c r="D25" s="181"/>
      <c r="E25" s="181"/>
      <c r="F25" s="181"/>
      <c r="G25" s="181"/>
      <c r="H25" s="181"/>
      <c r="I25" s="181"/>
      <c r="J25" s="181"/>
      <c r="K25" s="181"/>
      <c r="L25" s="181"/>
      <c r="M25" s="181"/>
      <c r="N25" s="181"/>
      <c r="O25" s="181"/>
      <c r="P25" s="181"/>
      <c r="Q25" s="214"/>
    </row>
    <row r="26" spans="1:17" ht="19.5" thickBot="1" thickTop="1">
      <c r="A26" s="173"/>
      <c r="B26" s="213"/>
      <c r="C26" s="181"/>
      <c r="D26" s="181"/>
      <c r="E26" s="181"/>
      <c r="F26" s="181"/>
      <c r="G26" s="181"/>
      <c r="H26" s="181"/>
      <c r="I26" s="181"/>
      <c r="J26" s="181"/>
      <c r="K26" s="181"/>
      <c r="L26" s="181"/>
      <c r="M26" s="181"/>
      <c r="N26" s="181"/>
      <c r="O26" s="181"/>
      <c r="P26" s="181"/>
      <c r="Q26" s="214"/>
    </row>
    <row r="27" spans="1:17" ht="19.5" thickBot="1" thickTop="1">
      <c r="A27" s="173"/>
      <c r="B27" s="213"/>
      <c r="C27" s="181"/>
      <c r="D27" s="181"/>
      <c r="E27" s="181"/>
      <c r="F27" s="181"/>
      <c r="G27" s="181"/>
      <c r="H27" s="181"/>
      <c r="I27" s="181"/>
      <c r="J27" s="181"/>
      <c r="K27" s="181"/>
      <c r="L27" s="181"/>
      <c r="M27" s="181"/>
      <c r="N27" s="181"/>
      <c r="O27" s="181"/>
      <c r="P27" s="181"/>
      <c r="Q27" s="214"/>
    </row>
    <row r="28" spans="1:17" ht="19.5" thickBot="1" thickTop="1">
      <c r="A28" s="173"/>
      <c r="B28" s="213"/>
      <c r="C28" s="181"/>
      <c r="D28" s="181"/>
      <c r="E28" s="181"/>
      <c r="F28" s="181"/>
      <c r="G28" s="181"/>
      <c r="H28" s="181"/>
      <c r="I28" s="181"/>
      <c r="J28" s="181"/>
      <c r="K28" s="181"/>
      <c r="L28" s="181"/>
      <c r="M28" s="181"/>
      <c r="N28" s="181"/>
      <c r="O28" s="181"/>
      <c r="P28" s="181"/>
      <c r="Q28" s="214"/>
    </row>
    <row r="29" spans="1:17" ht="19.5" thickBot="1" thickTop="1">
      <c r="A29" s="173"/>
      <c r="B29" s="213"/>
      <c r="C29" s="181"/>
      <c r="D29" s="181"/>
      <c r="E29" s="181"/>
      <c r="F29" s="181"/>
      <c r="G29" s="181"/>
      <c r="H29" s="181"/>
      <c r="I29" s="181"/>
      <c r="J29" s="181"/>
      <c r="K29" s="181"/>
      <c r="L29" s="181"/>
      <c r="M29" s="181"/>
      <c r="N29" s="181"/>
      <c r="O29" s="181"/>
      <c r="P29" s="181"/>
      <c r="Q29" s="214"/>
    </row>
    <row r="30" spans="1:17" ht="19.5" thickBot="1" thickTop="1">
      <c r="A30" s="173"/>
      <c r="B30" s="213"/>
      <c r="C30" s="181"/>
      <c r="D30" s="181"/>
      <c r="E30" s="181"/>
      <c r="F30" s="181"/>
      <c r="G30" s="181"/>
      <c r="H30" s="181"/>
      <c r="I30" s="181"/>
      <c r="J30" s="181"/>
      <c r="K30" s="181"/>
      <c r="L30" s="181"/>
      <c r="M30" s="181"/>
      <c r="N30" s="181"/>
      <c r="O30" s="181"/>
      <c r="P30" s="181"/>
      <c r="Q30" s="214"/>
    </row>
    <row r="31" spans="1:17" ht="19.5" thickBot="1" thickTop="1">
      <c r="A31" s="173"/>
      <c r="B31" s="213"/>
      <c r="C31" s="181"/>
      <c r="D31" s="181"/>
      <c r="E31" s="181"/>
      <c r="F31" s="181"/>
      <c r="G31" s="181"/>
      <c r="H31" s="181"/>
      <c r="I31" s="181"/>
      <c r="J31" s="181"/>
      <c r="K31" s="181"/>
      <c r="L31" s="181"/>
      <c r="M31" s="181"/>
      <c r="N31" s="181"/>
      <c r="O31" s="181"/>
      <c r="P31" s="181"/>
      <c r="Q31" s="214"/>
    </row>
    <row r="32" spans="1:17" ht="19.5" thickBot="1" thickTop="1">
      <c r="A32" s="173"/>
      <c r="B32" s="213"/>
      <c r="C32" s="181"/>
      <c r="D32" s="181"/>
      <c r="E32" s="181"/>
      <c r="F32" s="181"/>
      <c r="G32" s="181"/>
      <c r="H32" s="181"/>
      <c r="I32" s="181"/>
      <c r="J32" s="181"/>
      <c r="K32" s="181"/>
      <c r="L32" s="181"/>
      <c r="M32" s="181"/>
      <c r="N32" s="181"/>
      <c r="O32" s="181"/>
      <c r="P32" s="181"/>
      <c r="Q32" s="214"/>
    </row>
    <row r="33" spans="1:17" ht="19.5" thickBot="1" thickTop="1">
      <c r="A33" s="173"/>
      <c r="B33" s="213"/>
      <c r="C33" s="181"/>
      <c r="D33" s="181"/>
      <c r="E33" s="181"/>
      <c r="F33" s="181"/>
      <c r="G33" s="181"/>
      <c r="H33" s="181"/>
      <c r="I33" s="181"/>
      <c r="J33" s="181"/>
      <c r="K33" s="181"/>
      <c r="L33" s="181"/>
      <c r="M33" s="181"/>
      <c r="N33" s="181"/>
      <c r="O33" s="181"/>
      <c r="P33" s="181"/>
      <c r="Q33" s="214"/>
    </row>
    <row r="34" spans="1:17" ht="19.5" thickBot="1" thickTop="1">
      <c r="A34" s="173"/>
      <c r="B34" s="213"/>
      <c r="C34" s="181"/>
      <c r="D34" s="181"/>
      <c r="E34" s="181"/>
      <c r="F34" s="181"/>
      <c r="G34" s="181"/>
      <c r="H34" s="181"/>
      <c r="I34" s="181"/>
      <c r="J34" s="181"/>
      <c r="K34" s="181"/>
      <c r="L34" s="181"/>
      <c r="M34" s="181"/>
      <c r="N34" s="181"/>
      <c r="O34" s="181"/>
      <c r="P34" s="181"/>
      <c r="Q34" s="214"/>
    </row>
    <row r="35" spans="1:17" ht="19.5" thickBot="1" thickTop="1">
      <c r="A35" s="173"/>
      <c r="B35" s="213"/>
      <c r="C35" s="181"/>
      <c r="D35" s="181"/>
      <c r="E35" s="181"/>
      <c r="F35" s="181"/>
      <c r="G35" s="181"/>
      <c r="H35" s="181"/>
      <c r="I35" s="181"/>
      <c r="J35" s="181"/>
      <c r="K35" s="181"/>
      <c r="L35" s="181"/>
      <c r="M35" s="181"/>
      <c r="N35" s="181"/>
      <c r="O35" s="181"/>
      <c r="P35" s="181"/>
      <c r="Q35" s="214"/>
    </row>
    <row r="36" spans="1:17" ht="19.5" thickBot="1" thickTop="1">
      <c r="A36" s="173"/>
      <c r="B36" s="213"/>
      <c r="C36" s="181"/>
      <c r="D36" s="181"/>
      <c r="E36" s="181"/>
      <c r="F36" s="181"/>
      <c r="G36" s="181"/>
      <c r="H36" s="181"/>
      <c r="I36" s="181"/>
      <c r="J36" s="181"/>
      <c r="K36" s="181"/>
      <c r="L36" s="181"/>
      <c r="M36" s="181"/>
      <c r="N36" s="181"/>
      <c r="O36" s="181"/>
      <c r="P36" s="181"/>
      <c r="Q36" s="214"/>
    </row>
    <row r="37" spans="1:17" ht="19.5" thickBot="1" thickTop="1">
      <c r="A37" s="173"/>
      <c r="B37" s="213"/>
      <c r="C37" s="181"/>
      <c r="D37" s="181"/>
      <c r="E37" s="181"/>
      <c r="F37" s="181"/>
      <c r="G37" s="181"/>
      <c r="H37" s="181"/>
      <c r="I37" s="181"/>
      <c r="J37" s="181"/>
      <c r="K37" s="181"/>
      <c r="L37" s="181"/>
      <c r="M37" s="181"/>
      <c r="N37" s="181"/>
      <c r="O37" s="181"/>
      <c r="P37" s="181"/>
      <c r="Q37" s="214"/>
    </row>
    <row r="38" spans="1:17" ht="19.5" thickBot="1" thickTop="1">
      <c r="A38" s="173"/>
      <c r="B38" s="213"/>
      <c r="C38" s="181"/>
      <c r="D38" s="181"/>
      <c r="E38" s="181"/>
      <c r="F38" s="181"/>
      <c r="G38" s="181"/>
      <c r="H38" s="181"/>
      <c r="I38" s="181"/>
      <c r="J38" s="181"/>
      <c r="K38" s="181"/>
      <c r="L38" s="181"/>
      <c r="M38" s="181"/>
      <c r="N38" s="181"/>
      <c r="O38" s="181"/>
      <c r="P38" s="181"/>
      <c r="Q38" s="214"/>
    </row>
    <row r="39" spans="1:17" ht="19.5" thickBot="1" thickTop="1">
      <c r="A39" s="173"/>
      <c r="B39" s="213"/>
      <c r="C39" s="181"/>
      <c r="D39" s="181"/>
      <c r="E39" s="181"/>
      <c r="F39" s="181"/>
      <c r="G39" s="181"/>
      <c r="H39" s="181"/>
      <c r="I39" s="181"/>
      <c r="J39" s="181"/>
      <c r="K39" s="181"/>
      <c r="L39" s="181"/>
      <c r="M39" s="181"/>
      <c r="N39" s="181"/>
      <c r="O39" s="181"/>
      <c r="P39" s="181"/>
      <c r="Q39" s="214"/>
    </row>
    <row r="40" spans="1:17" ht="19.5" thickBot="1" thickTop="1">
      <c r="A40" s="173"/>
      <c r="B40" s="213"/>
      <c r="C40" s="181"/>
      <c r="D40" s="181"/>
      <c r="E40" s="181"/>
      <c r="F40" s="181"/>
      <c r="G40" s="181"/>
      <c r="H40" s="181"/>
      <c r="I40" s="181"/>
      <c r="J40" s="181"/>
      <c r="K40" s="181"/>
      <c r="L40" s="181"/>
      <c r="M40" s="181"/>
      <c r="N40" s="181"/>
      <c r="O40" s="181"/>
      <c r="P40" s="181"/>
      <c r="Q40" s="214"/>
    </row>
    <row r="41" spans="1:17" ht="19.5" thickBot="1" thickTop="1">
      <c r="A41" s="173"/>
      <c r="B41" s="213"/>
      <c r="C41" s="181"/>
      <c r="D41" s="181"/>
      <c r="E41" s="181"/>
      <c r="F41" s="181"/>
      <c r="G41" s="181"/>
      <c r="H41" s="181"/>
      <c r="I41" s="181"/>
      <c r="J41" s="181"/>
      <c r="K41" s="181"/>
      <c r="L41" s="181"/>
      <c r="M41" s="181"/>
      <c r="N41" s="181"/>
      <c r="O41" s="181"/>
      <c r="P41" s="181"/>
      <c r="Q41" s="214"/>
    </row>
    <row r="42" spans="1:17" ht="19.5" thickBot="1" thickTop="1">
      <c r="A42" s="173"/>
      <c r="B42" s="213"/>
      <c r="C42" s="181"/>
      <c r="D42" s="181"/>
      <c r="E42" s="181"/>
      <c r="F42" s="181"/>
      <c r="G42" s="181"/>
      <c r="H42" s="181"/>
      <c r="I42" s="181"/>
      <c r="J42" s="181"/>
      <c r="K42" s="181"/>
      <c r="L42" s="181"/>
      <c r="M42" s="181"/>
      <c r="N42" s="181"/>
      <c r="O42" s="181"/>
      <c r="P42" s="181"/>
      <c r="Q42" s="214"/>
    </row>
    <row r="43" spans="1:17" ht="19.5" thickBot="1" thickTop="1">
      <c r="A43" s="173"/>
      <c r="B43" s="215"/>
      <c r="C43" s="216"/>
      <c r="D43" s="216"/>
      <c r="E43" s="216"/>
      <c r="F43" s="216"/>
      <c r="G43" s="216"/>
      <c r="H43" s="216"/>
      <c r="I43" s="216"/>
      <c r="J43" s="216"/>
      <c r="K43" s="216"/>
      <c r="L43" s="216"/>
      <c r="M43" s="216"/>
      <c r="N43" s="216"/>
      <c r="O43" s="216"/>
      <c r="P43" s="216"/>
      <c r="Q43" s="217"/>
    </row>
    <row r="44" ht="15" thickTop="1"/>
  </sheetData>
  <sheetProtection/>
  <mergeCells count="1">
    <mergeCell ref="B20:Q43"/>
  </mergeCells>
  <hyperlinks>
    <hyperlink ref="D13" r:id="rId1" display="https://doi.org/10.11610/edq.data.01101 "/>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
    </sheetView>
  </sheetViews>
  <sheetFormatPr defaultColWidth="9.140625" defaultRowHeight="15"/>
  <sheetData>
    <row r="1" ht="14.25">
      <c r="A1" s="28" t="s">
        <v>168</v>
      </c>
    </row>
    <row r="27" ht="14.25">
      <c r="A27" s="28" t="s">
        <v>169</v>
      </c>
    </row>
    <row r="28" ht="14.25">
      <c r="A28" s="28" t="s">
        <v>170</v>
      </c>
    </row>
    <row r="29" ht="14.25">
      <c r="A29" s="28" t="s">
        <v>171</v>
      </c>
    </row>
    <row r="30" ht="14.25">
      <c r="A30" s="28" t="s">
        <v>172</v>
      </c>
    </row>
    <row r="31" ht="14.25">
      <c r="A31" s="2"/>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K3"/>
  <sheetViews>
    <sheetView zoomScalePageLayoutView="0" workbookViewId="0" topLeftCell="A1">
      <selection activeCell="C11" sqref="C11"/>
    </sheetView>
  </sheetViews>
  <sheetFormatPr defaultColWidth="9.140625" defaultRowHeight="15"/>
  <cols>
    <col min="1" max="16384" width="9.140625" style="2" customWidth="1"/>
  </cols>
  <sheetData>
    <row r="1" ht="18">
      <c r="A1" s="3" t="s">
        <v>159</v>
      </c>
    </row>
    <row r="2" spans="1:11" ht="18">
      <c r="A2" s="1" t="s">
        <v>40</v>
      </c>
      <c r="B2" s="1">
        <v>1</v>
      </c>
      <c r="C2" s="1">
        <v>2</v>
      </c>
      <c r="D2" s="1">
        <v>3</v>
      </c>
      <c r="E2" s="1">
        <v>4</v>
      </c>
      <c r="F2" s="1">
        <v>5</v>
      </c>
      <c r="G2" s="1">
        <v>6</v>
      </c>
      <c r="H2" s="1">
        <v>7</v>
      </c>
      <c r="I2" s="1">
        <v>8</v>
      </c>
      <c r="J2" s="1">
        <v>9</v>
      </c>
      <c r="K2" s="1">
        <v>10</v>
      </c>
    </row>
    <row r="3" spans="1:11" ht="18">
      <c r="A3" s="1" t="s">
        <v>41</v>
      </c>
      <c r="B3" s="4">
        <v>0</v>
      </c>
      <c r="C3" s="4">
        <v>0</v>
      </c>
      <c r="D3" s="4">
        <v>0.58</v>
      </c>
      <c r="E3" s="4">
        <v>0.9</v>
      </c>
      <c r="F3" s="4">
        <v>1.12</v>
      </c>
      <c r="G3" s="4">
        <v>1.24</v>
      </c>
      <c r="H3" s="4">
        <v>1.32</v>
      </c>
      <c r="I3" s="4">
        <v>1.41</v>
      </c>
      <c r="J3" s="4">
        <v>1.45</v>
      </c>
      <c r="K3" s="4">
        <v>1.49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8"/>
  <sheetViews>
    <sheetView zoomScalePageLayoutView="0" workbookViewId="0" topLeftCell="A1">
      <selection activeCell="C15" sqref="C15"/>
    </sheetView>
  </sheetViews>
  <sheetFormatPr defaultColWidth="9.140625" defaultRowHeight="15"/>
  <cols>
    <col min="1" max="1" width="3.8515625" style="28" customWidth="1"/>
    <col min="2" max="2" width="44.00390625" style="29" customWidth="1"/>
    <col min="3" max="3" width="7.140625" style="2" customWidth="1"/>
    <col min="4" max="4" width="12.00390625" style="2" bestFit="1" customWidth="1"/>
    <col min="5" max="5" width="9.8515625" style="2" customWidth="1"/>
    <col min="6" max="6" width="10.421875" style="2" customWidth="1"/>
    <col min="7" max="7" width="10.28125" style="2" customWidth="1"/>
    <col min="8" max="9" width="7.140625" style="2" customWidth="1"/>
    <col min="10" max="10" width="10.28125" style="2" customWidth="1"/>
    <col min="11" max="11" width="11.00390625" style="2" customWidth="1"/>
    <col min="12" max="12" width="11.7109375" style="2" customWidth="1"/>
    <col min="13" max="16384" width="9.140625" style="2" customWidth="1"/>
  </cols>
  <sheetData>
    <row r="1" spans="1:12" ht="15" customHeight="1">
      <c r="A1" s="111" t="s">
        <v>173</v>
      </c>
      <c r="B1" s="110"/>
      <c r="C1" s="110"/>
      <c r="D1" s="110"/>
      <c r="E1" s="110"/>
      <c r="F1" s="110"/>
      <c r="G1" s="110"/>
      <c r="H1" s="110"/>
      <c r="I1" s="110"/>
      <c r="J1" s="110"/>
      <c r="K1" s="110"/>
      <c r="L1" s="110"/>
    </row>
    <row r="3" spans="1:2" ht="13.5">
      <c r="A3" s="8"/>
      <c r="B3" s="8" t="s">
        <v>84</v>
      </c>
    </row>
    <row r="4" spans="1:16" ht="30" customHeight="1">
      <c r="A4" s="9"/>
      <c r="B4" s="10"/>
      <c r="C4" s="11" t="s">
        <v>44</v>
      </c>
      <c r="D4" s="11" t="s">
        <v>45</v>
      </c>
      <c r="E4" s="11" t="s">
        <v>46</v>
      </c>
      <c r="F4" s="11" t="s">
        <v>47</v>
      </c>
      <c r="G4" s="11" t="s">
        <v>48</v>
      </c>
      <c r="H4" s="11" t="s">
        <v>49</v>
      </c>
      <c r="I4" s="11" t="s">
        <v>50</v>
      </c>
      <c r="J4" s="11" t="s">
        <v>51</v>
      </c>
      <c r="K4" s="11" t="s">
        <v>85</v>
      </c>
      <c r="L4" s="11" t="s">
        <v>83</v>
      </c>
      <c r="O4" s="12"/>
      <c r="P4" s="12"/>
    </row>
    <row r="5" spans="1:16" ht="13.5">
      <c r="A5" s="9" t="s">
        <v>44</v>
      </c>
      <c r="B5" s="168" t="s">
        <v>89</v>
      </c>
      <c r="C5" s="13">
        <v>1</v>
      </c>
      <c r="D5" s="14">
        <v>2</v>
      </c>
      <c r="E5" s="14">
        <v>5</v>
      </c>
      <c r="F5" s="15">
        <v>0.16666666666666666</v>
      </c>
      <c r="G5" s="14">
        <v>3</v>
      </c>
      <c r="H5" s="14">
        <v>2</v>
      </c>
      <c r="I5" s="15">
        <v>0.5</v>
      </c>
      <c r="J5" s="15">
        <v>0.3333333333333333</v>
      </c>
      <c r="K5" s="16">
        <f>L17</f>
        <v>0.09778013191582938</v>
      </c>
      <c r="L5" s="17">
        <v>4</v>
      </c>
      <c r="O5" s="18"/>
      <c r="P5" s="18"/>
    </row>
    <row r="6" spans="1:16" ht="13.5">
      <c r="A6" s="9" t="s">
        <v>45</v>
      </c>
      <c r="B6" s="168" t="s">
        <v>92</v>
      </c>
      <c r="C6" s="19">
        <v>0.5</v>
      </c>
      <c r="D6" s="20">
        <v>1</v>
      </c>
      <c r="E6" s="14">
        <v>4</v>
      </c>
      <c r="F6" s="15">
        <v>0.25</v>
      </c>
      <c r="G6" s="14">
        <v>2</v>
      </c>
      <c r="H6" s="14">
        <v>2</v>
      </c>
      <c r="I6" s="15">
        <v>0.5</v>
      </c>
      <c r="J6" s="15">
        <v>0.3333333333333333</v>
      </c>
      <c r="K6" s="16">
        <f aca="true" t="shared" si="0" ref="K6:K12">L18</f>
        <v>0.07937398904614866</v>
      </c>
      <c r="L6" s="17">
        <v>5</v>
      </c>
      <c r="O6" s="21"/>
      <c r="P6" s="21"/>
    </row>
    <row r="7" spans="1:16" ht="30" customHeight="1">
      <c r="A7" s="9" t="s">
        <v>46</v>
      </c>
      <c r="B7" s="168" t="s">
        <v>93</v>
      </c>
      <c r="C7" s="19">
        <v>0.2</v>
      </c>
      <c r="D7" s="15">
        <v>0.25</v>
      </c>
      <c r="E7" s="13">
        <v>1</v>
      </c>
      <c r="F7" s="15">
        <v>0.14285714285714285</v>
      </c>
      <c r="G7" s="15">
        <v>0.5</v>
      </c>
      <c r="H7" s="15">
        <v>0.25</v>
      </c>
      <c r="I7" s="15">
        <v>0.2</v>
      </c>
      <c r="J7" s="15">
        <v>0.16666666666666666</v>
      </c>
      <c r="K7" s="16">
        <f t="shared" si="0"/>
        <v>0.026234143915782587</v>
      </c>
      <c r="L7" s="17">
        <v>8</v>
      </c>
      <c r="O7" s="22"/>
      <c r="P7" s="22"/>
    </row>
    <row r="8" spans="1:16" ht="13.5">
      <c r="A8" s="9" t="s">
        <v>47</v>
      </c>
      <c r="B8" s="168" t="s">
        <v>94</v>
      </c>
      <c r="C8" s="23">
        <v>6</v>
      </c>
      <c r="D8" s="23">
        <v>4</v>
      </c>
      <c r="E8" s="24">
        <v>7</v>
      </c>
      <c r="F8" s="13">
        <v>1</v>
      </c>
      <c r="G8" s="14">
        <v>6</v>
      </c>
      <c r="H8" s="14">
        <v>5</v>
      </c>
      <c r="I8" s="14">
        <v>2</v>
      </c>
      <c r="J8" s="14">
        <v>1</v>
      </c>
      <c r="K8" s="16">
        <f t="shared" si="0"/>
        <v>0.2799869778168372</v>
      </c>
      <c r="L8" s="17">
        <v>1</v>
      </c>
      <c r="N8" s="22"/>
      <c r="O8" s="25"/>
      <c r="P8" s="22"/>
    </row>
    <row r="9" spans="1:16" ht="15.75" customHeight="1">
      <c r="A9" s="9" t="s">
        <v>48</v>
      </c>
      <c r="B9" s="168" t="s">
        <v>90</v>
      </c>
      <c r="C9" s="19">
        <v>0.3333333333333333</v>
      </c>
      <c r="D9" s="19">
        <v>0.5</v>
      </c>
      <c r="E9" s="24">
        <v>2</v>
      </c>
      <c r="F9" s="19">
        <v>0.16666666666666666</v>
      </c>
      <c r="G9" s="13">
        <v>1</v>
      </c>
      <c r="H9" s="15">
        <v>0.25</v>
      </c>
      <c r="I9" s="15">
        <v>0.2</v>
      </c>
      <c r="J9" s="15">
        <v>0.125</v>
      </c>
      <c r="K9" s="16">
        <f t="shared" si="0"/>
        <v>0.03505864962659273</v>
      </c>
      <c r="L9" s="17">
        <v>7</v>
      </c>
      <c r="N9" s="22"/>
      <c r="O9" s="25"/>
      <c r="P9" s="22"/>
    </row>
    <row r="10" spans="1:16" ht="13.5">
      <c r="A10" s="9" t="s">
        <v>49</v>
      </c>
      <c r="B10" s="168" t="s">
        <v>91</v>
      </c>
      <c r="C10" s="19">
        <v>0.5</v>
      </c>
      <c r="D10" s="19">
        <v>0.5</v>
      </c>
      <c r="E10" s="24">
        <v>4</v>
      </c>
      <c r="F10" s="19">
        <v>0.2</v>
      </c>
      <c r="G10" s="24">
        <v>4</v>
      </c>
      <c r="H10" s="13">
        <v>1</v>
      </c>
      <c r="I10" s="15">
        <v>0.3333333333333333</v>
      </c>
      <c r="J10" s="15">
        <v>0.2</v>
      </c>
      <c r="K10" s="16">
        <f t="shared" si="0"/>
        <v>0.06741469267908834</v>
      </c>
      <c r="L10" s="17">
        <v>6</v>
      </c>
      <c r="N10" s="22"/>
      <c r="O10" s="25"/>
      <c r="P10" s="22"/>
    </row>
    <row r="11" spans="1:16" ht="13.5">
      <c r="A11" s="9" t="s">
        <v>50</v>
      </c>
      <c r="B11" s="168" t="s">
        <v>95</v>
      </c>
      <c r="C11" s="24">
        <v>2</v>
      </c>
      <c r="D11" s="24">
        <v>2</v>
      </c>
      <c r="E11" s="24">
        <v>5</v>
      </c>
      <c r="F11" s="19">
        <v>0.5</v>
      </c>
      <c r="G11" s="24">
        <v>5</v>
      </c>
      <c r="H11" s="24">
        <v>3</v>
      </c>
      <c r="I11" s="13">
        <v>1</v>
      </c>
      <c r="J11" s="15">
        <v>0.14285714285714285</v>
      </c>
      <c r="K11" s="16">
        <f t="shared" si="0"/>
        <v>0.1346014362311535</v>
      </c>
      <c r="L11" s="17">
        <v>3</v>
      </c>
      <c r="N11" s="22"/>
      <c r="O11" s="25"/>
      <c r="P11" s="22"/>
    </row>
    <row r="12" spans="1:16" ht="13.5">
      <c r="A12" s="9" t="s">
        <v>51</v>
      </c>
      <c r="B12" s="168" t="s">
        <v>96</v>
      </c>
      <c r="C12" s="24">
        <v>3</v>
      </c>
      <c r="D12" s="24">
        <v>3</v>
      </c>
      <c r="E12" s="24">
        <v>6</v>
      </c>
      <c r="F12" s="19">
        <v>0.5</v>
      </c>
      <c r="G12" s="24">
        <v>8</v>
      </c>
      <c r="H12" s="24">
        <v>5</v>
      </c>
      <c r="I12" s="24">
        <v>7</v>
      </c>
      <c r="J12" s="13">
        <v>1</v>
      </c>
      <c r="K12" s="16">
        <f t="shared" si="0"/>
        <v>0.2795499787685677</v>
      </c>
      <c r="L12" s="17">
        <v>2</v>
      </c>
      <c r="N12" s="22"/>
      <c r="O12" s="25"/>
      <c r="P12" s="22"/>
    </row>
    <row r="13" spans="1:16" ht="13.5">
      <c r="A13" s="26"/>
      <c r="B13" s="168" t="s">
        <v>77</v>
      </c>
      <c r="C13" s="27">
        <f>SUM(C5:C12)</f>
        <v>13.533333333333333</v>
      </c>
      <c r="D13" s="27">
        <f aca="true" t="shared" si="1" ref="D13:J13">SUM(D5:D12)</f>
        <v>13.25</v>
      </c>
      <c r="E13" s="27">
        <f t="shared" si="1"/>
        <v>34</v>
      </c>
      <c r="F13" s="27">
        <f t="shared" si="1"/>
        <v>2.9261904761904765</v>
      </c>
      <c r="G13" s="27">
        <f t="shared" si="1"/>
        <v>29.5</v>
      </c>
      <c r="H13" s="27">
        <f t="shared" si="1"/>
        <v>18.5</v>
      </c>
      <c r="I13" s="27">
        <f t="shared" si="1"/>
        <v>11.733333333333334</v>
      </c>
      <c r="J13" s="27">
        <f t="shared" si="1"/>
        <v>3.301190476190476</v>
      </c>
      <c r="N13" s="22"/>
      <c r="O13" s="25"/>
      <c r="P13" s="22"/>
    </row>
    <row r="14" spans="2:16" ht="13.5">
      <c r="B14" s="169"/>
      <c r="N14" s="22"/>
      <c r="O14" s="25"/>
      <c r="P14" s="22"/>
    </row>
    <row r="15" spans="2:16" ht="13.5">
      <c r="B15" s="169" t="s">
        <v>88</v>
      </c>
      <c r="N15" s="22"/>
      <c r="O15" s="25"/>
      <c r="P15" s="22"/>
    </row>
    <row r="16" spans="1:13" ht="45" customHeight="1">
      <c r="A16" s="9"/>
      <c r="B16" s="168"/>
      <c r="C16" s="11" t="s">
        <v>0</v>
      </c>
      <c r="D16" s="11" t="s">
        <v>1</v>
      </c>
      <c r="E16" s="11" t="s">
        <v>2</v>
      </c>
      <c r="F16" s="11" t="s">
        <v>3</v>
      </c>
      <c r="G16" s="11" t="s">
        <v>4</v>
      </c>
      <c r="H16" s="11" t="s">
        <v>5</v>
      </c>
      <c r="I16" s="11" t="s">
        <v>6</v>
      </c>
      <c r="J16" s="11" t="s">
        <v>7</v>
      </c>
      <c r="K16" s="30" t="s">
        <v>77</v>
      </c>
      <c r="L16" s="30" t="s">
        <v>87</v>
      </c>
      <c r="M16" s="30" t="s">
        <v>86</v>
      </c>
    </row>
    <row r="17" spans="1:13" ht="13.5">
      <c r="A17" s="9" t="s">
        <v>44</v>
      </c>
      <c r="B17" s="168" t="s">
        <v>89</v>
      </c>
      <c r="C17" s="31">
        <f>1/C13</f>
        <v>0.07389162561576355</v>
      </c>
      <c r="D17" s="32">
        <f>2/D13</f>
        <v>0.1509433962264151</v>
      </c>
      <c r="E17" s="32">
        <f>5/E13</f>
        <v>0.14705882352941177</v>
      </c>
      <c r="F17" s="32">
        <f>0.166666666666667/F13</f>
        <v>0.056956875508543635</v>
      </c>
      <c r="G17" s="32">
        <f>3/G13</f>
        <v>0.1016949152542373</v>
      </c>
      <c r="H17" s="32">
        <f>2/H13</f>
        <v>0.10810810810810811</v>
      </c>
      <c r="I17" s="32">
        <f>0.5/I13</f>
        <v>0.04261363636363636</v>
      </c>
      <c r="J17" s="32">
        <f>0.333333333333333/J13</f>
        <v>0.10097367472051919</v>
      </c>
      <c r="K17" s="32">
        <f>SUM(C17:J17)</f>
        <v>0.782241055326635</v>
      </c>
      <c r="L17" s="33">
        <f>K17/8</f>
        <v>0.09778013191582938</v>
      </c>
      <c r="M17" s="34">
        <f>MMULT(C5:J5,L17:L24)/L17</f>
        <v>8.538060730151402</v>
      </c>
    </row>
    <row r="18" spans="1:13" ht="13.5">
      <c r="A18" s="9" t="s">
        <v>45</v>
      </c>
      <c r="B18" s="168" t="s">
        <v>92</v>
      </c>
      <c r="C18" s="35">
        <f>0.5/C13</f>
        <v>0.03694581280788178</v>
      </c>
      <c r="D18" s="31">
        <f>1/D13</f>
        <v>0.07547169811320754</v>
      </c>
      <c r="E18" s="32">
        <f>4/E13</f>
        <v>0.11764705882352941</v>
      </c>
      <c r="F18" s="32">
        <f>0.25/F13</f>
        <v>0.0854353132628153</v>
      </c>
      <c r="G18" s="32">
        <f>2/G13</f>
        <v>0.06779661016949153</v>
      </c>
      <c r="H18" s="32">
        <f>2/H13</f>
        <v>0.10810810810810811</v>
      </c>
      <c r="I18" s="32">
        <f>0.5/I13</f>
        <v>0.04261363636363636</v>
      </c>
      <c r="J18" s="32">
        <f>0.333333333333333/J13</f>
        <v>0.10097367472051919</v>
      </c>
      <c r="K18" s="32">
        <f aca="true" t="shared" si="2" ref="K18:K24">SUM(C18:J18)</f>
        <v>0.6349919123691893</v>
      </c>
      <c r="L18" s="33">
        <f aca="true" t="shared" si="3" ref="L18:L24">K18/8</f>
        <v>0.07937398904614866</v>
      </c>
      <c r="M18" s="34">
        <f>MMULT(C6:J6,L17:L24)/L18</f>
        <v>8.423768442780233</v>
      </c>
    </row>
    <row r="19" spans="1:13" ht="27.75">
      <c r="A19" s="9" t="s">
        <v>46</v>
      </c>
      <c r="B19" s="168" t="s">
        <v>93</v>
      </c>
      <c r="C19" s="35">
        <f>0.2/C13</f>
        <v>0.01477832512315271</v>
      </c>
      <c r="D19" s="32">
        <f>0.25/D13</f>
        <v>0.018867924528301886</v>
      </c>
      <c r="E19" s="31">
        <f>1/E13</f>
        <v>0.029411764705882353</v>
      </c>
      <c r="F19" s="32">
        <f>0.142857142857143/F13</f>
        <v>0.048820179007323064</v>
      </c>
      <c r="G19" s="32">
        <f>0.5/G13</f>
        <v>0.01694915254237288</v>
      </c>
      <c r="H19" s="32">
        <f>0.25/H13</f>
        <v>0.013513513513513514</v>
      </c>
      <c r="I19" s="32">
        <f>0.2/I13</f>
        <v>0.017045454545454544</v>
      </c>
      <c r="J19" s="32">
        <f>0.166666666666667/J13</f>
        <v>0.050486837360259745</v>
      </c>
      <c r="K19" s="32">
        <f t="shared" si="2"/>
        <v>0.2098731513262607</v>
      </c>
      <c r="L19" s="33">
        <f t="shared" si="3"/>
        <v>0.026234143915782587</v>
      </c>
      <c r="M19" s="32">
        <f>MMULT(C7:J7,L17:L24)/L19</f>
        <v>8.139269049200431</v>
      </c>
    </row>
    <row r="20" spans="1:13" ht="13.5">
      <c r="A20" s="9" t="s">
        <v>47</v>
      </c>
      <c r="B20" s="168" t="s">
        <v>94</v>
      </c>
      <c r="C20" s="35">
        <f>6/C13</f>
        <v>0.4433497536945813</v>
      </c>
      <c r="D20" s="35">
        <f>4/D13</f>
        <v>0.3018867924528302</v>
      </c>
      <c r="E20" s="35">
        <f>7/E13</f>
        <v>0.20588235294117646</v>
      </c>
      <c r="F20" s="31">
        <f>1/F13</f>
        <v>0.3417412530512612</v>
      </c>
      <c r="G20" s="32">
        <f>6/G13</f>
        <v>0.2033898305084746</v>
      </c>
      <c r="H20" s="32">
        <f>5/H13</f>
        <v>0.2702702702702703</v>
      </c>
      <c r="I20" s="32">
        <f>2/I13</f>
        <v>0.17045454545454544</v>
      </c>
      <c r="J20" s="32">
        <f>1/J13</f>
        <v>0.3029210241615579</v>
      </c>
      <c r="K20" s="32">
        <f t="shared" si="2"/>
        <v>2.2398958225346974</v>
      </c>
      <c r="L20" s="33">
        <f t="shared" si="3"/>
        <v>0.2799869778168372</v>
      </c>
      <c r="M20" s="32">
        <f>MMULT(C8:J8,L17:L24)/L20</f>
        <v>8.800341231957775</v>
      </c>
    </row>
    <row r="21" spans="1:13" ht="13.5">
      <c r="A21" s="9" t="s">
        <v>48</v>
      </c>
      <c r="B21" s="168" t="s">
        <v>90</v>
      </c>
      <c r="C21" s="35">
        <f>0.333333333333333/C13</f>
        <v>0.024630541871921156</v>
      </c>
      <c r="D21" s="35">
        <f>0.5/D13</f>
        <v>0.03773584905660377</v>
      </c>
      <c r="E21" s="35">
        <f>2/E13</f>
        <v>0.058823529411764705</v>
      </c>
      <c r="F21" s="35">
        <f>0.166666666666667/F13</f>
        <v>0.056956875508543635</v>
      </c>
      <c r="G21" s="31">
        <f>1/G13</f>
        <v>0.03389830508474576</v>
      </c>
      <c r="H21" s="32">
        <f>0.25/H13</f>
        <v>0.013513513513513514</v>
      </c>
      <c r="I21" s="32">
        <f>0.2/I13</f>
        <v>0.017045454545454544</v>
      </c>
      <c r="J21" s="32">
        <f>0.125/J13</f>
        <v>0.03786512802019474</v>
      </c>
      <c r="K21" s="32">
        <f t="shared" si="2"/>
        <v>0.28046919701274187</v>
      </c>
      <c r="L21" s="33">
        <f t="shared" si="3"/>
        <v>0.03505864962659273</v>
      </c>
      <c r="M21" s="32">
        <f>MMULT(C9:J9,L17:L24)/L21</f>
        <v>8.134640563425076</v>
      </c>
    </row>
    <row r="22" spans="1:13" ht="13.5">
      <c r="A22" s="9" t="s">
        <v>49</v>
      </c>
      <c r="B22" s="168" t="s">
        <v>91</v>
      </c>
      <c r="C22" s="35">
        <f>0.5/C13</f>
        <v>0.03694581280788178</v>
      </c>
      <c r="D22" s="35">
        <f>0.5/D13</f>
        <v>0.03773584905660377</v>
      </c>
      <c r="E22" s="35">
        <f>4/E13</f>
        <v>0.11764705882352941</v>
      </c>
      <c r="F22" s="35">
        <f>0.2/F13</f>
        <v>0.06834825061025224</v>
      </c>
      <c r="G22" s="35">
        <f>4/G13</f>
        <v>0.13559322033898305</v>
      </c>
      <c r="H22" s="31">
        <f>1/H13</f>
        <v>0.05405405405405406</v>
      </c>
      <c r="I22" s="32">
        <f>0.333333333333333/I13</f>
        <v>0.028409090909090877</v>
      </c>
      <c r="J22" s="32">
        <f>0.2/J13</f>
        <v>0.06058420483231158</v>
      </c>
      <c r="K22" s="32">
        <f t="shared" si="2"/>
        <v>0.5393175414327067</v>
      </c>
      <c r="L22" s="33">
        <f t="shared" si="3"/>
        <v>0.06741469267908834</v>
      </c>
      <c r="M22" s="32">
        <f>MMULT(C10:J10,L17:L24)/L22</f>
        <v>8.276199770174332</v>
      </c>
    </row>
    <row r="23" spans="1:13" ht="13.5">
      <c r="A23" s="9" t="s">
        <v>50</v>
      </c>
      <c r="B23" s="168" t="s">
        <v>95</v>
      </c>
      <c r="C23" s="35">
        <f>2/C13</f>
        <v>0.1477832512315271</v>
      </c>
      <c r="D23" s="35">
        <f>2/D13</f>
        <v>0.1509433962264151</v>
      </c>
      <c r="E23" s="35">
        <f>5/E13</f>
        <v>0.14705882352941177</v>
      </c>
      <c r="F23" s="35">
        <f>0.5/F13</f>
        <v>0.1708706265256306</v>
      </c>
      <c r="G23" s="35">
        <f>5/G13</f>
        <v>0.1694915254237288</v>
      </c>
      <c r="H23" s="35">
        <f>3/H13</f>
        <v>0.16216216216216217</v>
      </c>
      <c r="I23" s="31">
        <f>1/I13</f>
        <v>0.08522727272727272</v>
      </c>
      <c r="J23" s="32">
        <f>0.142857142857143/J13</f>
        <v>0.04327443202307974</v>
      </c>
      <c r="K23" s="32">
        <f t="shared" si="2"/>
        <v>1.076811489849228</v>
      </c>
      <c r="L23" s="33">
        <f t="shared" si="3"/>
        <v>0.1346014362311535</v>
      </c>
      <c r="M23" s="32">
        <f>MMULT(C11:J11,L17:L24)/L23</f>
        <v>8.748397914886285</v>
      </c>
    </row>
    <row r="24" spans="1:13" ht="13.5">
      <c r="A24" s="9" t="s">
        <v>51</v>
      </c>
      <c r="B24" s="168" t="s">
        <v>96</v>
      </c>
      <c r="C24" s="35">
        <f>3/C13</f>
        <v>0.22167487684729065</v>
      </c>
      <c r="D24" s="35">
        <f>3/D13</f>
        <v>0.22641509433962265</v>
      </c>
      <c r="E24" s="35">
        <f>6/E13</f>
        <v>0.17647058823529413</v>
      </c>
      <c r="F24" s="35">
        <f>0.5/F13</f>
        <v>0.1708706265256306</v>
      </c>
      <c r="G24" s="35">
        <f>8/G13</f>
        <v>0.2711864406779661</v>
      </c>
      <c r="H24" s="35">
        <f>5/H13</f>
        <v>0.2702702702702703</v>
      </c>
      <c r="I24" s="35">
        <f>7/I13</f>
        <v>0.5965909090909091</v>
      </c>
      <c r="J24" s="31">
        <f>1/J13</f>
        <v>0.3029210241615579</v>
      </c>
      <c r="K24" s="32">
        <f t="shared" si="2"/>
        <v>2.2363998301485415</v>
      </c>
      <c r="L24" s="33">
        <f t="shared" si="3"/>
        <v>0.2795499787685677</v>
      </c>
      <c r="M24" s="32">
        <f>MMULT(C12:J12,L17:L24)/L24</f>
        <v>9.544495119753805</v>
      </c>
    </row>
    <row r="25" spans="2:13" ht="13.5">
      <c r="B25" s="10" t="s">
        <v>77</v>
      </c>
      <c r="C25" s="36">
        <f>SUM(C17:C24)</f>
        <v>1</v>
      </c>
      <c r="D25" s="36">
        <f aca="true" t="shared" si="4" ref="D25:J25">SUM(D17:D24)</f>
        <v>1</v>
      </c>
      <c r="E25" s="36">
        <f t="shared" si="4"/>
        <v>1</v>
      </c>
      <c r="F25" s="36">
        <f t="shared" si="4"/>
        <v>1.0000000000000002</v>
      </c>
      <c r="G25" s="36">
        <f t="shared" si="4"/>
        <v>1</v>
      </c>
      <c r="H25" s="36">
        <f t="shared" si="4"/>
        <v>1</v>
      </c>
      <c r="I25" s="36">
        <f t="shared" si="4"/>
        <v>0.9999999999999999</v>
      </c>
      <c r="J25" s="36">
        <f t="shared" si="4"/>
        <v>1</v>
      </c>
      <c r="K25" s="22"/>
      <c r="L25" s="37" t="s">
        <v>38</v>
      </c>
      <c r="M25" s="38">
        <f>(AVERAGE(M17:M24)-8)/7</f>
        <v>0.08223522897016673</v>
      </c>
    </row>
    <row r="26" spans="12:13" ht="13.5">
      <c r="L26" s="37" t="s">
        <v>41</v>
      </c>
      <c r="M26" s="38">
        <f>'RI values'!I3</f>
        <v>1.41</v>
      </c>
    </row>
    <row r="27" spans="12:14" ht="13.5">
      <c r="L27" s="37" t="s">
        <v>39</v>
      </c>
      <c r="M27" s="38">
        <f>M25/M26</f>
        <v>0.05832285742565017</v>
      </c>
      <c r="N27" s="2" t="s">
        <v>42</v>
      </c>
    </row>
    <row r="28" spans="12:13" ht="13.5">
      <c r="L28" s="39" t="s">
        <v>37</v>
      </c>
      <c r="M28" s="40">
        <f>AVERAGE(M17:M24)</f>
        <v>8.575646602791167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27"/>
  <sheetViews>
    <sheetView zoomScalePageLayoutView="0" workbookViewId="0" topLeftCell="A1">
      <selection activeCell="B7" sqref="B7"/>
    </sheetView>
  </sheetViews>
  <sheetFormatPr defaultColWidth="9.140625" defaultRowHeight="15"/>
  <cols>
    <col min="1" max="1" width="3.8515625" style="28" customWidth="1"/>
    <col min="2" max="2" width="44.00390625" style="29" customWidth="1"/>
    <col min="3" max="3" width="4.28125" style="41" customWidth="1"/>
    <col min="4" max="4" width="4.57421875" style="41" bestFit="1" customWidth="1"/>
    <col min="5" max="5" width="7.57421875" style="41" bestFit="1" customWidth="1"/>
    <col min="6" max="6" width="12.00390625" style="2" customWidth="1"/>
    <col min="7" max="7" width="13.421875" style="2" customWidth="1"/>
    <col min="8" max="8" width="9.28125" style="2" customWidth="1"/>
    <col min="9" max="9" width="7.140625" style="2" customWidth="1"/>
    <col min="10" max="10" width="10.28125" style="2" customWidth="1"/>
    <col min="11" max="16384" width="9.140625" style="2" customWidth="1"/>
  </cols>
  <sheetData>
    <row r="1" ht="13.5">
      <c r="A1" s="28" t="s">
        <v>174</v>
      </c>
    </row>
    <row r="3" ht="13.5">
      <c r="B3" s="8" t="s">
        <v>99</v>
      </c>
    </row>
    <row r="4" spans="1:8" ht="13.5">
      <c r="A4" s="9" t="s">
        <v>44</v>
      </c>
      <c r="B4" s="42" t="s">
        <v>89</v>
      </c>
      <c r="C4" s="9" t="s">
        <v>52</v>
      </c>
      <c r="D4" s="9" t="s">
        <v>53</v>
      </c>
      <c r="E4" s="9" t="s">
        <v>54</v>
      </c>
      <c r="F4" s="30" t="s">
        <v>97</v>
      </c>
      <c r="G4" s="12"/>
      <c r="H4" s="12"/>
    </row>
    <row r="5" spans="1:8" ht="27.75">
      <c r="A5" s="9" t="s">
        <v>52</v>
      </c>
      <c r="B5" s="43" t="s">
        <v>114</v>
      </c>
      <c r="C5" s="112">
        <v>1</v>
      </c>
      <c r="D5" s="113">
        <v>0.3333333333333333</v>
      </c>
      <c r="E5" s="112">
        <v>4</v>
      </c>
      <c r="F5" s="114">
        <f>G12</f>
        <v>0.28422847399829493</v>
      </c>
      <c r="G5" s="21"/>
      <c r="H5" s="21"/>
    </row>
    <row r="6" spans="1:8" ht="27.75">
      <c r="A6" s="9" t="s">
        <v>53</v>
      </c>
      <c r="B6" s="43" t="s">
        <v>115</v>
      </c>
      <c r="C6" s="115">
        <v>3</v>
      </c>
      <c r="D6" s="112">
        <v>1</v>
      </c>
      <c r="E6" s="112">
        <v>5</v>
      </c>
      <c r="F6" s="114">
        <f>G13</f>
        <v>0.6193520886615516</v>
      </c>
      <c r="G6" s="21"/>
      <c r="H6" s="21"/>
    </row>
    <row r="7" spans="1:8" ht="27.75">
      <c r="A7" s="9" t="s">
        <v>54</v>
      </c>
      <c r="B7" s="43" t="s">
        <v>116</v>
      </c>
      <c r="C7" s="116">
        <v>0.25</v>
      </c>
      <c r="D7" s="116">
        <v>0.2</v>
      </c>
      <c r="E7" s="112">
        <v>1</v>
      </c>
      <c r="F7" s="114">
        <f>G14</f>
        <v>0.09641943734015346</v>
      </c>
      <c r="G7" s="21"/>
      <c r="H7" s="21"/>
    </row>
    <row r="8" spans="1:8" ht="14.25">
      <c r="A8" s="25"/>
      <c r="B8" s="10" t="s">
        <v>77</v>
      </c>
      <c r="C8" s="117">
        <f>SUM(C5:C7)</f>
        <v>4.25</v>
      </c>
      <c r="D8" s="117">
        <f>SUM(D5:D7)</f>
        <v>1.5333333333333332</v>
      </c>
      <c r="E8" s="117">
        <f>SUM(E5:E7)</f>
        <v>10</v>
      </c>
      <c r="F8" s="118"/>
      <c r="G8" s="22"/>
      <c r="H8" s="22"/>
    </row>
    <row r="9" spans="1:8" ht="13.5">
      <c r="A9" s="25"/>
      <c r="B9" s="44"/>
      <c r="C9" s="45"/>
      <c r="D9" s="45"/>
      <c r="E9" s="45"/>
      <c r="F9" s="22"/>
      <c r="G9" s="22"/>
      <c r="H9" s="22"/>
    </row>
    <row r="10" spans="2:8" ht="13.5">
      <c r="B10" s="8" t="s">
        <v>98</v>
      </c>
      <c r="F10" s="22"/>
      <c r="G10" s="22"/>
      <c r="H10" s="22"/>
    </row>
    <row r="11" spans="1:8" ht="29.25" customHeight="1">
      <c r="A11" s="9" t="s">
        <v>44</v>
      </c>
      <c r="B11" s="42" t="s">
        <v>89</v>
      </c>
      <c r="C11" s="9" t="s">
        <v>52</v>
      </c>
      <c r="D11" s="9" t="s">
        <v>53</v>
      </c>
      <c r="E11" s="9" t="s">
        <v>54</v>
      </c>
      <c r="F11" s="30" t="s">
        <v>77</v>
      </c>
      <c r="G11" s="30" t="s">
        <v>87</v>
      </c>
      <c r="H11" s="30" t="s">
        <v>86</v>
      </c>
    </row>
    <row r="12" spans="1:9" ht="28.5">
      <c r="A12" s="9" t="s">
        <v>52</v>
      </c>
      <c r="B12" s="43" t="str">
        <f>B5</f>
        <v>Legislation and regulation in place that supports development of the electricity source</v>
      </c>
      <c r="C12" s="119">
        <f>1/C8</f>
        <v>0.23529411764705882</v>
      </c>
      <c r="D12" s="119">
        <f>0.333333333333333/D8</f>
        <v>0.2173913043478259</v>
      </c>
      <c r="E12" s="119">
        <f>4/E8</f>
        <v>0.4</v>
      </c>
      <c r="F12" s="120">
        <f>SUM(C12:E12)</f>
        <v>0.8526854219948847</v>
      </c>
      <c r="G12" s="121">
        <f>F12/3</f>
        <v>0.28422847399829493</v>
      </c>
      <c r="H12" s="120">
        <f>MMULT(C5:E5,G12:G14)/G12</f>
        <v>3.0832833433313342</v>
      </c>
      <c r="I12"/>
    </row>
    <row r="13" spans="1:9" ht="28.5">
      <c r="A13" s="9" t="s">
        <v>53</v>
      </c>
      <c r="B13" s="43" t="str">
        <f>B6</f>
        <v>Legislation and regulation in place that addresses climate change </v>
      </c>
      <c r="C13" s="122">
        <f>3/C8</f>
        <v>0.7058823529411765</v>
      </c>
      <c r="D13" s="119">
        <f>1/D8</f>
        <v>0.6521739130434783</v>
      </c>
      <c r="E13" s="119">
        <f>5/E8</f>
        <v>0.5</v>
      </c>
      <c r="F13" s="120">
        <f>SUM(C13:E13)</f>
        <v>1.8580562659846547</v>
      </c>
      <c r="G13" s="121">
        <f>F13/3</f>
        <v>0.6193520886615516</v>
      </c>
      <c r="H13" s="120">
        <f>MMULT(C6:E6,G12:G14)/G13</f>
        <v>3.155127322780454</v>
      </c>
      <c r="I13"/>
    </row>
    <row r="14" spans="1:9" ht="28.5">
      <c r="A14" s="9" t="s">
        <v>54</v>
      </c>
      <c r="B14" s="43" t="str">
        <f>B7</f>
        <v>Promotion of the  electricity sources is balanced with protection of the environment</v>
      </c>
      <c r="C14" s="122">
        <f>0.25/C8</f>
        <v>0.058823529411764705</v>
      </c>
      <c r="D14" s="122">
        <f>0.2/D8</f>
        <v>0.13043478260869568</v>
      </c>
      <c r="E14" s="119">
        <f>1/E8</f>
        <v>0.1</v>
      </c>
      <c r="F14" s="120">
        <f>SUM(C14:E14)</f>
        <v>0.2892583120204604</v>
      </c>
      <c r="G14" s="121">
        <f>F14/3</f>
        <v>0.09641943734015346</v>
      </c>
      <c r="H14" s="120">
        <f>MMULT(C7:E7,G12:G14)/G14</f>
        <v>3.021662245800177</v>
      </c>
      <c r="I14"/>
    </row>
    <row r="15" spans="1:9" ht="14.25">
      <c r="A15" s="25"/>
      <c r="B15" s="10" t="s">
        <v>77</v>
      </c>
      <c r="C15" s="123">
        <f>SUM(C12:C14)</f>
        <v>1</v>
      </c>
      <c r="D15" s="123">
        <f>SUM(D12:D14)</f>
        <v>0.9999999999999999</v>
      </c>
      <c r="E15" s="123">
        <f>SUM(E12:E14)</f>
        <v>1</v>
      </c>
      <c r="F15" s="118"/>
      <c r="G15" s="124" t="s">
        <v>38</v>
      </c>
      <c r="H15" s="125">
        <f>(AVERAGE(H12:H14)-3)/2</f>
        <v>0.043345485318661</v>
      </c>
      <c r="I15"/>
    </row>
    <row r="16" spans="1:9" ht="14.25">
      <c r="A16" s="25"/>
      <c r="B16" s="44"/>
      <c r="C16" s="126"/>
      <c r="D16" s="126"/>
      <c r="E16" s="126"/>
      <c r="F16" s="118"/>
      <c r="G16" s="124" t="s">
        <v>41</v>
      </c>
      <c r="H16" s="125">
        <v>0</v>
      </c>
      <c r="I16"/>
    </row>
    <row r="17" spans="1:9" ht="14.25">
      <c r="A17" s="25"/>
      <c r="B17" s="44"/>
      <c r="C17" s="126"/>
      <c r="D17" s="126"/>
      <c r="E17" s="126"/>
      <c r="F17" s="118"/>
      <c r="G17" s="124" t="s">
        <v>39</v>
      </c>
      <c r="H17" s="125" t="e">
        <f>H15/H16</f>
        <v>#DIV/0!</v>
      </c>
      <c r="I17" t="s">
        <v>42</v>
      </c>
    </row>
    <row r="18" spans="1:9" ht="14.25">
      <c r="A18" s="25"/>
      <c r="B18" s="44"/>
      <c r="C18" s="126"/>
      <c r="D18" s="126"/>
      <c r="E18" s="126"/>
      <c r="F18" s="118"/>
      <c r="G18" s="127" t="s">
        <v>37</v>
      </c>
      <c r="H18" s="128">
        <f>AVERAGE(H12:H14)</f>
        <v>3.086690970637322</v>
      </c>
      <c r="I18"/>
    </row>
    <row r="19" spans="1:8" ht="13.5">
      <c r="A19" s="25"/>
      <c r="B19" s="44"/>
      <c r="C19" s="49"/>
      <c r="D19" s="49"/>
      <c r="E19" s="49"/>
      <c r="F19" s="22"/>
      <c r="G19" s="22"/>
      <c r="H19" s="22"/>
    </row>
    <row r="20" ht="13.5">
      <c r="B20" s="8" t="s">
        <v>100</v>
      </c>
    </row>
    <row r="21" spans="1:10" ht="27.75">
      <c r="A21" s="9" t="s">
        <v>45</v>
      </c>
      <c r="B21" s="42" t="s">
        <v>92</v>
      </c>
      <c r="C21" s="9" t="s">
        <v>55</v>
      </c>
      <c r="D21" s="9" t="s">
        <v>56</v>
      </c>
      <c r="E21" s="30" t="s">
        <v>15</v>
      </c>
      <c r="F21" s="12"/>
      <c r="G21" s="12"/>
      <c r="J21" s="12"/>
    </row>
    <row r="22" spans="1:10" ht="14.25">
      <c r="A22" s="9" t="s">
        <v>55</v>
      </c>
      <c r="B22" s="10" t="s">
        <v>117</v>
      </c>
      <c r="C22" s="112">
        <v>1</v>
      </c>
      <c r="D22" s="113">
        <v>0.3333333333333333</v>
      </c>
      <c r="E22" s="51">
        <f>F28</f>
        <v>0.2499999999999999</v>
      </c>
      <c r="F22" s="21"/>
      <c r="G22" s="21"/>
      <c r="J22" s="52"/>
    </row>
    <row r="23" spans="1:7" ht="14.25">
      <c r="A23" s="9" t="s">
        <v>56</v>
      </c>
      <c r="B23" s="10" t="s">
        <v>118</v>
      </c>
      <c r="C23" s="115">
        <v>3</v>
      </c>
      <c r="D23" s="112">
        <v>1</v>
      </c>
      <c r="E23" s="51">
        <f>F29</f>
        <v>0.75</v>
      </c>
      <c r="F23" s="21"/>
      <c r="G23" s="21"/>
    </row>
    <row r="24" spans="1:7" ht="13.5">
      <c r="A24" s="53"/>
      <c r="B24" s="10" t="s">
        <v>77</v>
      </c>
      <c r="C24" s="27">
        <f>SUM(C22:C23)</f>
        <v>4</v>
      </c>
      <c r="D24" s="27">
        <f>SUM(D22:D23)</f>
        <v>1.3333333333333333</v>
      </c>
      <c r="E24" s="21"/>
      <c r="F24" s="21"/>
      <c r="G24" s="21"/>
    </row>
    <row r="25" spans="1:7" ht="13.5">
      <c r="A25" s="53"/>
      <c r="B25" s="54"/>
      <c r="C25" s="52"/>
      <c r="D25" s="52"/>
      <c r="E25" s="52"/>
      <c r="F25" s="21"/>
      <c r="G25" s="21"/>
    </row>
    <row r="26" spans="1:7" ht="13.5">
      <c r="A26" s="55"/>
      <c r="B26" s="56" t="s">
        <v>101</v>
      </c>
      <c r="C26" s="57"/>
      <c r="D26" s="57"/>
      <c r="E26" s="57"/>
      <c r="F26" s="58"/>
      <c r="G26" s="58"/>
    </row>
    <row r="27" spans="1:7" ht="45" customHeight="1">
      <c r="A27" s="9" t="s">
        <v>45</v>
      </c>
      <c r="B27" s="42" t="str">
        <f>B21</f>
        <v>Stable national economy</v>
      </c>
      <c r="C27" s="9" t="s">
        <v>55</v>
      </c>
      <c r="D27" s="9" t="s">
        <v>56</v>
      </c>
      <c r="E27" s="30" t="s">
        <v>77</v>
      </c>
      <c r="F27" s="30" t="s">
        <v>87</v>
      </c>
      <c r="G27" s="30" t="s">
        <v>86</v>
      </c>
    </row>
    <row r="28" spans="1:10" ht="15">
      <c r="A28" s="9" t="s">
        <v>55</v>
      </c>
      <c r="B28" s="59" t="str">
        <f>B22</f>
        <v>Economic growth in the country</v>
      </c>
      <c r="C28" s="14">
        <f>1/C24</f>
        <v>0.25</v>
      </c>
      <c r="D28" s="15">
        <f>0.333333333333333/D24</f>
        <v>0.24999999999999975</v>
      </c>
      <c r="E28" s="32">
        <f>SUM(C28:D28)</f>
        <v>0.4999999999999998</v>
      </c>
      <c r="F28" s="60">
        <f>E28/2</f>
        <v>0.2499999999999999</v>
      </c>
      <c r="G28" s="32">
        <f>SUM(C22:D22,F28:F29)/F28</f>
        <v>9.333333333333336</v>
      </c>
      <c r="J28" s="61"/>
    </row>
    <row r="29" spans="1:10" ht="15">
      <c r="A29" s="9" t="s">
        <v>56</v>
      </c>
      <c r="B29" s="59" t="str">
        <f>B23</f>
        <v>High CO2 prices and expensive fuel</v>
      </c>
      <c r="C29" s="24">
        <f>3/C24</f>
        <v>0.75</v>
      </c>
      <c r="D29" s="14">
        <f>1/D24</f>
        <v>0.75</v>
      </c>
      <c r="E29" s="32">
        <f>SUM(C29:D29)</f>
        <v>1.5</v>
      </c>
      <c r="F29" s="60">
        <f>E29/2</f>
        <v>0.75</v>
      </c>
      <c r="G29" s="32">
        <f>SUM(C23:D23,F28:F29)/F29</f>
        <v>6.666666666666667</v>
      </c>
      <c r="J29" s="62"/>
    </row>
    <row r="30" spans="1:10" ht="15">
      <c r="A30" s="53"/>
      <c r="B30" s="10" t="s">
        <v>77</v>
      </c>
      <c r="C30" s="48">
        <f>SUM(C28:C29)</f>
        <v>1</v>
      </c>
      <c r="D30" s="48">
        <f>SUM(D28:D29)</f>
        <v>0.9999999999999998</v>
      </c>
      <c r="F30" s="37" t="s">
        <v>38</v>
      </c>
      <c r="G30" s="38">
        <f>(AVERAGE(G28:G29)-3)/2</f>
        <v>2.500000000000001</v>
      </c>
      <c r="J30" s="62"/>
    </row>
    <row r="31" spans="1:7" ht="13.5">
      <c r="A31" s="53"/>
      <c r="B31" s="44"/>
      <c r="C31" s="49"/>
      <c r="D31" s="49"/>
      <c r="F31" s="37" t="s">
        <v>41</v>
      </c>
      <c r="G31" s="38">
        <f>'RI values'!C3</f>
        <v>0</v>
      </c>
    </row>
    <row r="32" spans="1:8" ht="13.5">
      <c r="A32" s="53"/>
      <c r="B32" s="44"/>
      <c r="C32" s="49"/>
      <c r="D32" s="49"/>
      <c r="F32" s="37" t="s">
        <v>39</v>
      </c>
      <c r="G32" s="38" t="e">
        <f>G30/G31</f>
        <v>#DIV/0!</v>
      </c>
      <c r="H32" s="2" t="s">
        <v>42</v>
      </c>
    </row>
    <row r="33" spans="1:7" ht="13.5">
      <c r="A33" s="53"/>
      <c r="B33" s="44"/>
      <c r="C33" s="49"/>
      <c r="D33" s="49"/>
      <c r="F33" s="39" t="s">
        <v>37</v>
      </c>
      <c r="G33" s="50">
        <f>AVERAGE(G28:G29)</f>
        <v>8.000000000000002</v>
      </c>
    </row>
    <row r="34" spans="1:7" ht="13.5">
      <c r="A34" s="53"/>
      <c r="B34" s="54"/>
      <c r="C34" s="52"/>
      <c r="D34" s="52"/>
      <c r="E34" s="52"/>
      <c r="F34" s="21"/>
      <c r="G34" s="21"/>
    </row>
    <row r="35" ht="13.5">
      <c r="B35" s="8" t="s">
        <v>102</v>
      </c>
    </row>
    <row r="36" spans="1:10" ht="30">
      <c r="A36" s="9" t="s">
        <v>46</v>
      </c>
      <c r="B36" s="63" t="s">
        <v>93</v>
      </c>
      <c r="C36" s="14" t="s">
        <v>57</v>
      </c>
      <c r="D36" s="14" t="s">
        <v>58</v>
      </c>
      <c r="E36" s="30" t="s">
        <v>97</v>
      </c>
      <c r="F36" s="64"/>
      <c r="G36" s="12"/>
      <c r="J36" s="12"/>
    </row>
    <row r="37" spans="1:10" ht="30.75">
      <c r="A37" s="9" t="s">
        <v>57</v>
      </c>
      <c r="B37" s="65" t="s">
        <v>119</v>
      </c>
      <c r="C37" s="14">
        <v>1</v>
      </c>
      <c r="D37" s="14">
        <v>1</v>
      </c>
      <c r="E37" s="66">
        <f>F43</f>
        <v>0.5</v>
      </c>
      <c r="F37" s="67"/>
      <c r="G37" s="21"/>
      <c r="J37" s="52"/>
    </row>
    <row r="38" spans="1:7" ht="30.75">
      <c r="A38" s="9" t="s">
        <v>58</v>
      </c>
      <c r="B38" s="65" t="s">
        <v>120</v>
      </c>
      <c r="C38" s="24">
        <v>1</v>
      </c>
      <c r="D38" s="14">
        <v>1</v>
      </c>
      <c r="E38" s="66">
        <f>F44</f>
        <v>0.5</v>
      </c>
      <c r="F38" s="67"/>
      <c r="G38" s="21"/>
    </row>
    <row r="39" spans="1:7" s="58" customFormat="1" ht="13.5">
      <c r="A39" s="53"/>
      <c r="B39" s="10" t="s">
        <v>77</v>
      </c>
      <c r="C39" s="27">
        <f>SUM(C37:C38)</f>
        <v>2</v>
      </c>
      <c r="D39" s="27">
        <f>SUM(D37:D38)</f>
        <v>2</v>
      </c>
      <c r="E39" s="52"/>
      <c r="F39" s="21"/>
      <c r="G39" s="21"/>
    </row>
    <row r="40" spans="1:7" s="58" customFormat="1" ht="13.5">
      <c r="A40" s="53"/>
      <c r="B40" s="54"/>
      <c r="C40" s="52"/>
      <c r="D40" s="52"/>
      <c r="E40" s="52"/>
      <c r="F40" s="21"/>
      <c r="G40" s="21"/>
    </row>
    <row r="41" spans="1:7" s="58" customFormat="1" ht="13.5">
      <c r="A41" s="28"/>
      <c r="B41" s="8" t="s">
        <v>103</v>
      </c>
      <c r="C41" s="41"/>
      <c r="D41" s="41"/>
      <c r="E41" s="52"/>
      <c r="F41" s="21"/>
      <c r="G41" s="21"/>
    </row>
    <row r="42" spans="1:7" s="58" customFormat="1" ht="42">
      <c r="A42" s="9" t="s">
        <v>46</v>
      </c>
      <c r="B42" s="68" t="str">
        <f>B36</f>
        <v>Internal policy of the company aimed at diverisifcation of energy portfolio</v>
      </c>
      <c r="C42" s="14" t="s">
        <v>57</v>
      </c>
      <c r="D42" s="14" t="s">
        <v>58</v>
      </c>
      <c r="E42" s="30" t="s">
        <v>77</v>
      </c>
      <c r="F42" s="30" t="s">
        <v>87</v>
      </c>
      <c r="G42" s="30" t="s">
        <v>86</v>
      </c>
    </row>
    <row r="43" spans="1:7" s="58" customFormat="1" ht="27.75">
      <c r="A43" s="9" t="s">
        <v>57</v>
      </c>
      <c r="B43" s="69" t="str">
        <f>B37</f>
        <v>Ambitious energy efficiency and emission reduction policy of the company</v>
      </c>
      <c r="C43" s="14">
        <f>1/C39</f>
        <v>0.5</v>
      </c>
      <c r="D43" s="14">
        <f>1/D39</f>
        <v>0.5</v>
      </c>
      <c r="E43" s="32">
        <f>SUM(C43:D43)</f>
        <v>1</v>
      </c>
      <c r="F43" s="70">
        <f>E43/2</f>
        <v>0.5</v>
      </c>
      <c r="G43" s="32">
        <f>MMULT(C37:D37,F43:F44)/F43</f>
        <v>2</v>
      </c>
    </row>
    <row r="44" spans="1:7" s="58" customFormat="1" ht="27.75">
      <c r="A44" s="9" t="s">
        <v>58</v>
      </c>
      <c r="B44" s="69" t="str">
        <f>B38</f>
        <v>Merger and acquisition / Divestments of the power plants</v>
      </c>
      <c r="C44" s="24">
        <f>1/C39</f>
        <v>0.5</v>
      </c>
      <c r="D44" s="14">
        <f>1/D39</f>
        <v>0.5</v>
      </c>
      <c r="E44" s="32">
        <f>SUM(C44:D44)</f>
        <v>1</v>
      </c>
      <c r="F44" s="60">
        <f>E44/2</f>
        <v>0.5</v>
      </c>
      <c r="G44" s="32">
        <f>MMULT(C38:D38,F43:F44)/F44</f>
        <v>2</v>
      </c>
    </row>
    <row r="45" spans="1:8" s="58" customFormat="1" ht="13.5">
      <c r="A45" s="53"/>
      <c r="B45" s="10" t="s">
        <v>77</v>
      </c>
      <c r="C45" s="27">
        <f>SUM(C43:C44)</f>
        <v>1</v>
      </c>
      <c r="D45" s="27">
        <f>SUM(D43:D44)</f>
        <v>1</v>
      </c>
      <c r="E45" s="52"/>
      <c r="F45" s="37" t="s">
        <v>38</v>
      </c>
      <c r="G45" s="38">
        <f>(AVERAGE(G43:G44)-2)/1</f>
        <v>0</v>
      </c>
      <c r="H45" s="2"/>
    </row>
    <row r="46" spans="1:8" s="58" customFormat="1" ht="13.5">
      <c r="A46" s="53"/>
      <c r="B46" s="54"/>
      <c r="C46" s="52"/>
      <c r="D46" s="52"/>
      <c r="E46" s="52"/>
      <c r="F46" s="37" t="s">
        <v>41</v>
      </c>
      <c r="G46" s="38">
        <f>'RI values'!C3</f>
        <v>0</v>
      </c>
      <c r="H46" s="2"/>
    </row>
    <row r="47" spans="1:8" s="58" customFormat="1" ht="13.5">
      <c r="A47" s="53"/>
      <c r="B47" s="54"/>
      <c r="C47" s="52"/>
      <c r="D47" s="52"/>
      <c r="E47" s="52"/>
      <c r="F47" s="37" t="s">
        <v>39</v>
      </c>
      <c r="G47" s="38" t="e">
        <f>G45/G46</f>
        <v>#DIV/0!</v>
      </c>
      <c r="H47" s="2" t="s">
        <v>42</v>
      </c>
    </row>
    <row r="48" spans="1:8" s="58" customFormat="1" ht="13.5">
      <c r="A48" s="53"/>
      <c r="B48" s="54"/>
      <c r="C48" s="52"/>
      <c r="D48" s="52"/>
      <c r="E48" s="52"/>
      <c r="F48" s="39" t="s">
        <v>37</v>
      </c>
      <c r="G48" s="50">
        <f>AVERAGE(G43:G44)</f>
        <v>2</v>
      </c>
      <c r="H48" s="2"/>
    </row>
    <row r="49" spans="1:7" ht="13.5">
      <c r="A49" s="25"/>
      <c r="B49" s="44"/>
      <c r="C49" s="52"/>
      <c r="D49" s="71"/>
      <c r="E49" s="71"/>
      <c r="F49" s="22"/>
      <c r="G49" s="22"/>
    </row>
    <row r="50" ht="13.5">
      <c r="B50" s="8" t="s">
        <v>104</v>
      </c>
    </row>
    <row r="51" spans="1:8" ht="13.5">
      <c r="A51" s="9" t="s">
        <v>47</v>
      </c>
      <c r="B51" s="72" t="s">
        <v>94</v>
      </c>
      <c r="C51" s="14" t="s">
        <v>59</v>
      </c>
      <c r="D51" s="14" t="s">
        <v>60</v>
      </c>
      <c r="E51" s="14" t="s">
        <v>61</v>
      </c>
      <c r="F51" s="30" t="s">
        <v>97</v>
      </c>
      <c r="G51" s="64"/>
      <c r="H51" s="12"/>
    </row>
    <row r="52" spans="1:8" ht="27.75">
      <c r="A52" s="9" t="s">
        <v>59</v>
      </c>
      <c r="B52" s="69" t="s">
        <v>146</v>
      </c>
      <c r="C52" s="112">
        <v>1</v>
      </c>
      <c r="D52" s="112">
        <v>3</v>
      </c>
      <c r="E52" s="113">
        <v>0.2</v>
      </c>
      <c r="F52" s="73">
        <f>G59</f>
        <v>0.19318605992738133</v>
      </c>
      <c r="G52" s="67"/>
      <c r="H52" s="21"/>
    </row>
    <row r="53" spans="1:8" ht="27.75">
      <c r="A53" s="9" t="s">
        <v>60</v>
      </c>
      <c r="B53" s="69" t="s">
        <v>147</v>
      </c>
      <c r="C53" s="116">
        <v>0.3333333333333333</v>
      </c>
      <c r="D53" s="112">
        <v>1</v>
      </c>
      <c r="E53" s="113">
        <v>0.14285714285714285</v>
      </c>
      <c r="F53" s="73">
        <f>G60</f>
        <v>0.08330788285995454</v>
      </c>
      <c r="G53" s="67"/>
      <c r="H53" s="21"/>
    </row>
    <row r="54" spans="1:8" ht="14.25">
      <c r="A54" s="9" t="s">
        <v>61</v>
      </c>
      <c r="B54" s="69" t="s">
        <v>148</v>
      </c>
      <c r="C54" s="115">
        <v>5</v>
      </c>
      <c r="D54" s="115">
        <v>7</v>
      </c>
      <c r="E54" s="112">
        <v>1</v>
      </c>
      <c r="F54" s="73">
        <f>G61</f>
        <v>0.7235060572126643</v>
      </c>
      <c r="G54" s="67"/>
      <c r="H54" s="21"/>
    </row>
    <row r="55" spans="1:8" ht="13.5">
      <c r="A55" s="25"/>
      <c r="B55" s="10" t="s">
        <v>77</v>
      </c>
      <c r="C55" s="27">
        <f>SUM(C52:C54)</f>
        <v>6.333333333333333</v>
      </c>
      <c r="D55" s="27">
        <f>SUM(D52:D54)</f>
        <v>11</v>
      </c>
      <c r="E55" s="27">
        <f>SUM(E52:E54)</f>
        <v>1.342857142857143</v>
      </c>
      <c r="F55" s="22"/>
      <c r="G55" s="22"/>
      <c r="H55" s="22"/>
    </row>
    <row r="56" spans="1:8" ht="13.5">
      <c r="A56" s="25"/>
      <c r="B56" s="44"/>
      <c r="C56" s="52"/>
      <c r="D56" s="52"/>
      <c r="E56" s="71"/>
      <c r="F56" s="22"/>
      <c r="G56" s="22"/>
      <c r="H56" s="22"/>
    </row>
    <row r="57" spans="2:8" ht="13.5">
      <c r="B57" s="8" t="s">
        <v>105</v>
      </c>
      <c r="F57" s="22"/>
      <c r="G57" s="22"/>
      <c r="H57" s="22"/>
    </row>
    <row r="58" spans="1:8" ht="27.75">
      <c r="A58" s="9" t="s">
        <v>47</v>
      </c>
      <c r="B58" s="68" t="str">
        <f>B51</f>
        <v>Competitive costs to generate electricity</v>
      </c>
      <c r="C58" s="14" t="s">
        <v>59</v>
      </c>
      <c r="D58" s="14" t="s">
        <v>60</v>
      </c>
      <c r="E58" s="14" t="s">
        <v>61</v>
      </c>
      <c r="F58" s="30" t="s">
        <v>77</v>
      </c>
      <c r="G58" s="30" t="s">
        <v>87</v>
      </c>
      <c r="H58" s="30" t="s">
        <v>86</v>
      </c>
    </row>
    <row r="59" spans="1:8" ht="27.75">
      <c r="A59" s="9" t="s">
        <v>59</v>
      </c>
      <c r="B59" s="10" t="str">
        <f>B52</f>
        <v>Relatively low costs of the new technologies for electricity generation</v>
      </c>
      <c r="C59" s="46">
        <f>1/C55</f>
        <v>0.15789473684210528</v>
      </c>
      <c r="D59" s="46">
        <f>3/D55</f>
        <v>0.2727272727272727</v>
      </c>
      <c r="E59" s="46">
        <f>0.2/E55</f>
        <v>0.14893617021276595</v>
      </c>
      <c r="F59" s="46">
        <f>SUM(C59:E59)</f>
        <v>0.579558179782144</v>
      </c>
      <c r="G59" s="70">
        <f>F59/3</f>
        <v>0.19318605992738133</v>
      </c>
      <c r="H59" s="32">
        <f>SUM(C52:E52,G59:G61)/G59</f>
        <v>26.917056033725625</v>
      </c>
    </row>
    <row r="60" spans="1:8" ht="27.75">
      <c r="A60" s="9" t="s">
        <v>60</v>
      </c>
      <c r="B60" s="10" t="str">
        <f>B53</f>
        <v>Relatively low costs of modernization of existing technologies  for electricity generation</v>
      </c>
      <c r="C60" s="47">
        <f>0.333333333333333/C55</f>
        <v>0.05263157894736837</v>
      </c>
      <c r="D60" s="46">
        <f>1/D55</f>
        <v>0.09090909090909091</v>
      </c>
      <c r="E60" s="46">
        <f>0.142857142857143/E55</f>
        <v>0.10638297872340434</v>
      </c>
      <c r="F60" s="46">
        <f>SUM(C60:E60)</f>
        <v>0.2499236485798636</v>
      </c>
      <c r="G60" s="70">
        <f>F60/3</f>
        <v>0.08330788285995454</v>
      </c>
      <c r="H60" s="32">
        <f>SUM(C53:E53,G59:G61)/G60</f>
        <v>29.72336339831248</v>
      </c>
    </row>
    <row r="61" spans="1:8" ht="13.5">
      <c r="A61" s="9" t="s">
        <v>61</v>
      </c>
      <c r="B61" s="10" t="str">
        <f>B54</f>
        <v>High profitability of the projects</v>
      </c>
      <c r="C61" s="47">
        <f>5/C55</f>
        <v>0.7894736842105263</v>
      </c>
      <c r="D61" s="47">
        <f>7/D55</f>
        <v>0.6363636363636364</v>
      </c>
      <c r="E61" s="46">
        <f>1/E55</f>
        <v>0.7446808510638298</v>
      </c>
      <c r="F61" s="46">
        <f>SUM(C61:E61)</f>
        <v>2.1705181716379927</v>
      </c>
      <c r="G61" s="70">
        <f>F61/3</f>
        <v>0.7235060572126643</v>
      </c>
      <c r="H61" s="32">
        <f>SUM(C54:E54,G59:G61)/G61</f>
        <v>19.350218094836073</v>
      </c>
    </row>
    <row r="62" spans="1:8" ht="13.5">
      <c r="A62" s="25"/>
      <c r="B62" s="10" t="s">
        <v>77</v>
      </c>
      <c r="C62" s="74">
        <f>SUM(C59:C61)</f>
        <v>1</v>
      </c>
      <c r="D62" s="74">
        <f>SUM(D59:D61)</f>
        <v>1</v>
      </c>
      <c r="E62" s="74">
        <f>SUM(E59:E61)</f>
        <v>1</v>
      </c>
      <c r="F62" s="22"/>
      <c r="G62" s="37" t="s">
        <v>38</v>
      </c>
      <c r="H62" s="38">
        <f>(AVERAGE(H59:H61)-3)/2</f>
        <v>11.165106254479028</v>
      </c>
    </row>
    <row r="63" spans="1:8" ht="13.5">
      <c r="A63" s="25"/>
      <c r="B63" s="44"/>
      <c r="C63" s="52"/>
      <c r="D63" s="52"/>
      <c r="E63" s="71"/>
      <c r="F63" s="22"/>
      <c r="G63" s="37" t="s">
        <v>41</v>
      </c>
      <c r="H63" s="38">
        <f>'RI values'!D3</f>
        <v>0.58</v>
      </c>
    </row>
    <row r="64" spans="1:9" ht="13.5">
      <c r="A64" s="25"/>
      <c r="B64" s="44"/>
      <c r="C64" s="52"/>
      <c r="D64" s="52"/>
      <c r="E64" s="71"/>
      <c r="F64" s="22"/>
      <c r="G64" s="37" t="s">
        <v>39</v>
      </c>
      <c r="H64" s="38" t="s">
        <v>145</v>
      </c>
      <c r="I64" s="2" t="s">
        <v>42</v>
      </c>
    </row>
    <row r="65" spans="1:8" ht="13.5">
      <c r="A65" s="25"/>
      <c r="B65" s="44"/>
      <c r="C65" s="52"/>
      <c r="D65" s="52"/>
      <c r="E65" s="71"/>
      <c r="F65" s="22"/>
      <c r="G65" s="39" t="s">
        <v>37</v>
      </c>
      <c r="H65" s="50">
        <f>AVERAGE(H59:H61)</f>
        <v>25.330212508958056</v>
      </c>
    </row>
    <row r="66" spans="1:8" ht="13.5">
      <c r="A66" s="25"/>
      <c r="B66" s="44"/>
      <c r="C66" s="52"/>
      <c r="D66" s="52"/>
      <c r="E66" s="71"/>
      <c r="F66" s="22"/>
      <c r="G66" s="22"/>
      <c r="H66" s="22"/>
    </row>
    <row r="67" ht="13.5">
      <c r="B67" s="8" t="s">
        <v>106</v>
      </c>
    </row>
    <row r="68" spans="1:10" ht="27.75">
      <c r="A68" s="9" t="s">
        <v>48</v>
      </c>
      <c r="B68" s="68" t="s">
        <v>149</v>
      </c>
      <c r="C68" s="14" t="s">
        <v>62</v>
      </c>
      <c r="D68" s="14" t="s">
        <v>63</v>
      </c>
      <c r="E68" s="30" t="s">
        <v>97</v>
      </c>
      <c r="F68" s="64"/>
      <c r="G68" s="12"/>
      <c r="J68" s="12"/>
    </row>
    <row r="69" spans="1:10" ht="27.75">
      <c r="A69" s="9" t="s">
        <v>62</v>
      </c>
      <c r="B69" s="10" t="s">
        <v>150</v>
      </c>
      <c r="C69" s="112">
        <v>1</v>
      </c>
      <c r="D69" s="113">
        <v>0.3333333333333333</v>
      </c>
      <c r="E69" s="73">
        <f>F75</f>
        <v>0.2499999999999999</v>
      </c>
      <c r="F69" s="67"/>
      <c r="G69" s="21"/>
      <c r="J69" s="75"/>
    </row>
    <row r="70" spans="1:7" ht="27.75">
      <c r="A70" s="9" t="s">
        <v>63</v>
      </c>
      <c r="B70" s="10" t="s">
        <v>151</v>
      </c>
      <c r="C70" s="115">
        <v>3</v>
      </c>
      <c r="D70" s="112">
        <v>1</v>
      </c>
      <c r="E70" s="73">
        <f>F76</f>
        <v>0.75</v>
      </c>
      <c r="F70" s="67"/>
      <c r="G70" s="21"/>
    </row>
    <row r="71" spans="1:7" s="58" customFormat="1" ht="13.5">
      <c r="A71" s="53"/>
      <c r="B71" s="10" t="s">
        <v>77</v>
      </c>
      <c r="C71" s="27">
        <f>SUM(C69:C70)</f>
        <v>4</v>
      </c>
      <c r="D71" s="27">
        <f>SUM(D69:D70)</f>
        <v>1.3333333333333333</v>
      </c>
      <c r="E71" s="52"/>
      <c r="F71" s="21"/>
      <c r="G71" s="21"/>
    </row>
    <row r="72" spans="1:7" s="58" customFormat="1" ht="13.5">
      <c r="A72" s="53"/>
      <c r="B72" s="44"/>
      <c r="C72" s="45"/>
      <c r="D72" s="45"/>
      <c r="E72" s="52"/>
      <c r="F72" s="21"/>
      <c r="G72" s="21"/>
    </row>
    <row r="73" spans="1:7" s="58" customFormat="1" ht="13.5">
      <c r="A73" s="53"/>
      <c r="B73" s="8" t="s">
        <v>107</v>
      </c>
      <c r="C73" s="52"/>
      <c r="D73" s="52"/>
      <c r="E73" s="52"/>
      <c r="F73" s="21"/>
      <c r="G73" s="21"/>
    </row>
    <row r="74" spans="1:7" s="58" customFormat="1" ht="42">
      <c r="A74" s="9" t="s">
        <v>48</v>
      </c>
      <c r="B74" s="68" t="str">
        <f>B68</f>
        <v>Social acceptance  and cooperation with stakeholders </v>
      </c>
      <c r="C74" s="14" t="s">
        <v>62</v>
      </c>
      <c r="D74" s="14" t="s">
        <v>63</v>
      </c>
      <c r="E74" s="30" t="s">
        <v>77</v>
      </c>
      <c r="F74" s="30" t="s">
        <v>87</v>
      </c>
      <c r="G74" s="30" t="s">
        <v>86</v>
      </c>
    </row>
    <row r="75" spans="1:7" s="58" customFormat="1" ht="27.75">
      <c r="A75" s="9" t="s">
        <v>62</v>
      </c>
      <c r="B75" s="10" t="str">
        <f>B69</f>
        <v>Support of the energy projects by public and NGOs (non-governmental organizations)</v>
      </c>
      <c r="C75" s="46">
        <f>1/C71</f>
        <v>0.25</v>
      </c>
      <c r="D75" s="46">
        <f>0.333333333333333/D71</f>
        <v>0.24999999999999975</v>
      </c>
      <c r="E75" s="76">
        <f>SUM(C75:D75)</f>
        <v>0.4999999999999998</v>
      </c>
      <c r="F75" s="70">
        <f>E75/2</f>
        <v>0.2499999999999999</v>
      </c>
      <c r="G75" s="77">
        <f>SUM(C69:D69,F75:F76)/F75</f>
        <v>9.333333333333336</v>
      </c>
    </row>
    <row r="76" spans="1:7" s="58" customFormat="1" ht="27.75">
      <c r="A76" s="9" t="s">
        <v>63</v>
      </c>
      <c r="B76" s="10" t="str">
        <f>B70</f>
        <v>Cooperation with stakeholders (European Commission, authorities, etc.)</v>
      </c>
      <c r="C76" s="47">
        <f>3/C71</f>
        <v>0.75</v>
      </c>
      <c r="D76" s="46">
        <f>1/D71</f>
        <v>0.75</v>
      </c>
      <c r="E76" s="76">
        <f>SUM(C76:D76)</f>
        <v>1.5</v>
      </c>
      <c r="F76" s="70">
        <f>E76/2</f>
        <v>0.75</v>
      </c>
      <c r="G76" s="77">
        <f>SUM(C70:D70,F76:F77)/F76</f>
        <v>6.333333333333333</v>
      </c>
    </row>
    <row r="77" spans="1:8" s="58" customFormat="1" ht="13.5">
      <c r="A77" s="53"/>
      <c r="B77" s="10" t="s">
        <v>77</v>
      </c>
      <c r="C77" s="36">
        <f>SUM(C74:C76)</f>
        <v>1</v>
      </c>
      <c r="D77" s="36">
        <f>SUM(D74:D76)</f>
        <v>0.9999999999999998</v>
      </c>
      <c r="E77" s="52"/>
      <c r="F77" s="37" t="s">
        <v>38</v>
      </c>
      <c r="G77" s="38">
        <f>(AVERAGE(G75:G76)-2)/1</f>
        <v>5.833333333333334</v>
      </c>
      <c r="H77" s="2"/>
    </row>
    <row r="78" spans="1:8" s="58" customFormat="1" ht="13.5">
      <c r="A78" s="53"/>
      <c r="B78" s="44"/>
      <c r="C78" s="78"/>
      <c r="D78" s="78"/>
      <c r="E78" s="52"/>
      <c r="F78" s="37" t="s">
        <v>41</v>
      </c>
      <c r="G78" s="38">
        <f>'RI values'!C3</f>
        <v>0</v>
      </c>
      <c r="H78" s="2"/>
    </row>
    <row r="79" spans="1:8" s="58" customFormat="1" ht="13.5">
      <c r="A79" s="53"/>
      <c r="B79" s="44"/>
      <c r="C79" s="78"/>
      <c r="D79" s="78"/>
      <c r="E79" s="52"/>
      <c r="F79" s="37" t="s">
        <v>39</v>
      </c>
      <c r="G79" s="38" t="e">
        <f>G77/G78</f>
        <v>#DIV/0!</v>
      </c>
      <c r="H79" s="2" t="s">
        <v>42</v>
      </c>
    </row>
    <row r="80" spans="1:7" s="58" customFormat="1" ht="13.5">
      <c r="A80" s="53"/>
      <c r="B80" s="54"/>
      <c r="C80" s="52"/>
      <c r="D80" s="52"/>
      <c r="E80" s="52"/>
      <c r="F80" s="39" t="s">
        <v>37</v>
      </c>
      <c r="G80" s="50">
        <f>AVERAGE(G75:G76)</f>
        <v>7.833333333333334</v>
      </c>
    </row>
    <row r="81" spans="1:7" s="58" customFormat="1" ht="13.5">
      <c r="A81" s="53"/>
      <c r="B81" s="54"/>
      <c r="C81" s="52"/>
      <c r="D81" s="52"/>
      <c r="E81" s="52"/>
      <c r="F81" s="12"/>
      <c r="G81" s="75"/>
    </row>
    <row r="82" spans="1:5" s="22" customFormat="1" ht="13.5">
      <c r="A82" s="79"/>
      <c r="B82" s="8" t="s">
        <v>108</v>
      </c>
      <c r="C82" s="71"/>
      <c r="D82" s="71"/>
      <c r="E82" s="71"/>
    </row>
    <row r="83" spans="1:10" ht="27.75">
      <c r="A83" s="9" t="s">
        <v>49</v>
      </c>
      <c r="B83" s="80" t="s">
        <v>91</v>
      </c>
      <c r="C83" s="14" t="s">
        <v>64</v>
      </c>
      <c r="D83" s="14" t="s">
        <v>65</v>
      </c>
      <c r="E83" s="30" t="s">
        <v>97</v>
      </c>
      <c r="F83" s="64"/>
      <c r="G83" s="12"/>
      <c r="J83" s="12"/>
    </row>
    <row r="84" spans="1:10" ht="27.75">
      <c r="A84" s="9" t="s">
        <v>64</v>
      </c>
      <c r="B84" s="10" t="s">
        <v>152</v>
      </c>
      <c r="C84" s="14">
        <v>1</v>
      </c>
      <c r="D84" s="14">
        <v>5</v>
      </c>
      <c r="E84" s="73">
        <f>F90</f>
        <v>0.8333333333333334</v>
      </c>
      <c r="F84" s="67"/>
      <c r="G84" s="21"/>
      <c r="J84" s="52"/>
    </row>
    <row r="85" spans="1:10" ht="13.5">
      <c r="A85" s="9" t="s">
        <v>65</v>
      </c>
      <c r="B85" s="10" t="s">
        <v>153</v>
      </c>
      <c r="C85" s="19">
        <v>0.2</v>
      </c>
      <c r="D85" s="14">
        <v>1</v>
      </c>
      <c r="E85" s="73">
        <f>F91</f>
        <v>0.16666666666666669</v>
      </c>
      <c r="F85" s="67"/>
      <c r="G85" s="21"/>
      <c r="J85" s="21"/>
    </row>
    <row r="86" spans="1:7" ht="13.5">
      <c r="A86" s="25"/>
      <c r="B86" s="10" t="s">
        <v>77</v>
      </c>
      <c r="C86" s="81">
        <f>SUM(C84:C85)</f>
        <v>1.2</v>
      </c>
      <c r="D86" s="81">
        <f>SUM(D84:D85)</f>
        <v>6</v>
      </c>
      <c r="E86" s="52"/>
      <c r="F86" s="21"/>
      <c r="G86" s="21"/>
    </row>
    <row r="87" spans="1:7" ht="13.5">
      <c r="A87" s="25"/>
      <c r="B87" s="44"/>
      <c r="C87" s="82"/>
      <c r="D87" s="52"/>
      <c r="E87" s="52"/>
      <c r="F87" s="21"/>
      <c r="G87" s="21"/>
    </row>
    <row r="88" spans="1:7" ht="13.5">
      <c r="A88" s="79"/>
      <c r="B88" s="8" t="s">
        <v>109</v>
      </c>
      <c r="C88" s="71"/>
      <c r="D88" s="71"/>
      <c r="E88" s="52"/>
      <c r="F88" s="21"/>
      <c r="G88" s="21"/>
    </row>
    <row r="89" spans="1:7" ht="42">
      <c r="A89" s="9" t="s">
        <v>49</v>
      </c>
      <c r="B89" s="80" t="str">
        <f>B83</f>
        <v>Reliable fuel suppliers</v>
      </c>
      <c r="C89" s="14" t="s">
        <v>64</v>
      </c>
      <c r="D89" s="14" t="s">
        <v>65</v>
      </c>
      <c r="E89" s="30" t="s">
        <v>77</v>
      </c>
      <c r="F89" s="30" t="s">
        <v>87</v>
      </c>
      <c r="G89" s="30" t="s">
        <v>86</v>
      </c>
    </row>
    <row r="90" spans="1:7" ht="27.75">
      <c r="A90" s="9" t="s">
        <v>64</v>
      </c>
      <c r="B90" s="83" t="str">
        <f>B84</f>
        <v>Relatively low costs for fuel supply for electricity generation </v>
      </c>
      <c r="C90" s="14">
        <f>1/C86</f>
        <v>0.8333333333333334</v>
      </c>
      <c r="D90" s="14">
        <f>5/D86</f>
        <v>0.8333333333333334</v>
      </c>
      <c r="E90" s="81">
        <f>SUM(C90:D90)</f>
        <v>1.6666666666666667</v>
      </c>
      <c r="F90" s="70">
        <f>E90/2</f>
        <v>0.8333333333333334</v>
      </c>
      <c r="G90" s="77">
        <f>MMULT(C84:D84,F90:F91)/F90</f>
        <v>2.0000000000000004</v>
      </c>
    </row>
    <row r="91" spans="1:7" ht="13.5">
      <c r="A91" s="9" t="s">
        <v>65</v>
      </c>
      <c r="B91" s="83" t="str">
        <f>B85</f>
        <v>Stable fuel supply for electricity generation</v>
      </c>
      <c r="C91" s="19">
        <f>0.2/C86</f>
        <v>0.16666666666666669</v>
      </c>
      <c r="D91" s="14">
        <f>1/D86</f>
        <v>0.16666666666666666</v>
      </c>
      <c r="E91" s="81">
        <f>SUM(C91:D91)</f>
        <v>0.33333333333333337</v>
      </c>
      <c r="F91" s="70">
        <f>E91/2</f>
        <v>0.16666666666666669</v>
      </c>
      <c r="G91" s="77">
        <f>MMULT(C85:D85,F90:F91)/F91</f>
        <v>2</v>
      </c>
    </row>
    <row r="92" spans="1:7" ht="13.5">
      <c r="A92" s="25"/>
      <c r="B92" s="10" t="s">
        <v>77</v>
      </c>
      <c r="C92" s="74">
        <f>SUM(C90:C91)</f>
        <v>1</v>
      </c>
      <c r="D92" s="74">
        <f>SUM(D90:D91)</f>
        <v>1</v>
      </c>
      <c r="E92" s="52"/>
      <c r="F92" s="37" t="s">
        <v>38</v>
      </c>
      <c r="G92" s="38">
        <f>(AVERAGE(G90:G91)-2)/1</f>
        <v>0</v>
      </c>
    </row>
    <row r="93" spans="1:7" ht="13.5">
      <c r="A93" s="25"/>
      <c r="B93" s="44"/>
      <c r="C93" s="82"/>
      <c r="D93" s="52"/>
      <c r="E93" s="52"/>
      <c r="F93" s="37" t="s">
        <v>41</v>
      </c>
      <c r="G93" s="38">
        <f>'RI values'!C3</f>
        <v>0</v>
      </c>
    </row>
    <row r="94" spans="1:8" ht="13.5">
      <c r="A94" s="25"/>
      <c r="B94" s="44"/>
      <c r="C94" s="82"/>
      <c r="D94" s="52"/>
      <c r="E94" s="52"/>
      <c r="F94" s="37" t="s">
        <v>39</v>
      </c>
      <c r="G94" s="38" t="e">
        <f>G92/G93</f>
        <v>#DIV/0!</v>
      </c>
      <c r="H94" s="2" t="s">
        <v>42</v>
      </c>
    </row>
    <row r="95" spans="1:7" ht="13.5">
      <c r="A95" s="25"/>
      <c r="B95" s="44"/>
      <c r="C95" s="82"/>
      <c r="D95" s="52"/>
      <c r="E95" s="52"/>
      <c r="F95" s="39" t="s">
        <v>37</v>
      </c>
      <c r="G95" s="50">
        <f>AVERAGE(G90:G91)</f>
        <v>2</v>
      </c>
    </row>
    <row r="96" spans="1:7" ht="13.5">
      <c r="A96" s="25"/>
      <c r="B96" s="44"/>
      <c r="C96" s="82"/>
      <c r="D96" s="52"/>
      <c r="E96" s="52"/>
      <c r="F96" s="21"/>
      <c r="G96" s="21"/>
    </row>
    <row r="97" ht="13.5">
      <c r="B97" s="8" t="s">
        <v>110</v>
      </c>
    </row>
    <row r="98" spans="1:8" ht="13.5">
      <c r="A98" s="9" t="s">
        <v>50</v>
      </c>
      <c r="B98" s="80" t="s">
        <v>95</v>
      </c>
      <c r="C98" s="14" t="s">
        <v>66</v>
      </c>
      <c r="D98" s="14" t="s">
        <v>67</v>
      </c>
      <c r="E98" s="14" t="s">
        <v>68</v>
      </c>
      <c r="F98" s="30" t="s">
        <v>97</v>
      </c>
      <c r="G98" s="64"/>
      <c r="H98" s="12"/>
    </row>
    <row r="99" spans="1:8" ht="27.75">
      <c r="A99" s="9" t="s">
        <v>66</v>
      </c>
      <c r="B99" s="10" t="s">
        <v>154</v>
      </c>
      <c r="C99" s="112">
        <v>1</v>
      </c>
      <c r="D99" s="113">
        <v>0.25</v>
      </c>
      <c r="E99" s="112">
        <v>3</v>
      </c>
      <c r="F99" s="73">
        <f>G106</f>
        <v>0.2310823754789272</v>
      </c>
      <c r="G99" s="67"/>
      <c r="H99" s="21"/>
    </row>
    <row r="100" spans="1:8" ht="27.75">
      <c r="A100" s="9" t="s">
        <v>67</v>
      </c>
      <c r="B100" s="10" t="s">
        <v>155</v>
      </c>
      <c r="C100" s="115">
        <v>4</v>
      </c>
      <c r="D100" s="112">
        <v>1</v>
      </c>
      <c r="E100" s="112">
        <v>5</v>
      </c>
      <c r="F100" s="73">
        <f>G107</f>
        <v>0.6650702426564495</v>
      </c>
      <c r="G100" s="67"/>
      <c r="H100" s="21"/>
    </row>
    <row r="101" spans="1:8" ht="27.75">
      <c r="A101" s="9" t="s">
        <v>68</v>
      </c>
      <c r="B101" s="10" t="s">
        <v>156</v>
      </c>
      <c r="C101" s="116">
        <v>0.3333333333333333</v>
      </c>
      <c r="D101" s="116">
        <v>0.2</v>
      </c>
      <c r="E101" s="112">
        <v>1</v>
      </c>
      <c r="F101" s="73">
        <f>G108</f>
        <v>0.10384738186462322</v>
      </c>
      <c r="G101" s="67"/>
      <c r="H101" s="21"/>
    </row>
    <row r="102" spans="1:8" ht="13.5">
      <c r="A102" s="25"/>
      <c r="B102" s="10" t="s">
        <v>77</v>
      </c>
      <c r="C102" s="81">
        <f>SUM(C99:C101)</f>
        <v>5.333333333333333</v>
      </c>
      <c r="D102" s="81">
        <f>SUM(D99:D101)</f>
        <v>1.45</v>
      </c>
      <c r="E102" s="81">
        <f>SUM(E99:E101)</f>
        <v>9</v>
      </c>
      <c r="F102" s="21"/>
      <c r="G102" s="21"/>
      <c r="H102" s="21"/>
    </row>
    <row r="103" spans="1:8" ht="13.5">
      <c r="A103" s="25"/>
      <c r="B103" s="54"/>
      <c r="C103" s="82"/>
      <c r="D103" s="82"/>
      <c r="E103" s="52"/>
      <c r="F103" s="21"/>
      <c r="G103" s="21"/>
      <c r="H103" s="21"/>
    </row>
    <row r="104" spans="2:8" ht="13.5">
      <c r="B104" s="8" t="s">
        <v>111</v>
      </c>
      <c r="F104" s="21"/>
      <c r="G104" s="21"/>
      <c r="H104" s="21"/>
    </row>
    <row r="105" spans="1:8" ht="27.75">
      <c r="A105" s="9" t="s">
        <v>50</v>
      </c>
      <c r="B105" s="80" t="str">
        <f>B98</f>
        <v>Satisfaction of the electricity customers</v>
      </c>
      <c r="C105" s="14" t="s">
        <v>66</v>
      </c>
      <c r="D105" s="14" t="s">
        <v>67</v>
      </c>
      <c r="E105" s="14" t="s">
        <v>68</v>
      </c>
      <c r="F105" s="30" t="s">
        <v>77</v>
      </c>
      <c r="G105" s="30" t="s">
        <v>87</v>
      </c>
      <c r="H105" s="30" t="s">
        <v>86</v>
      </c>
    </row>
    <row r="106" spans="1:8" ht="27.75">
      <c r="A106" s="9" t="s">
        <v>66</v>
      </c>
      <c r="B106" s="83" t="str">
        <f>B99</f>
        <v>High-quality energy source of electricity (certified electricity)</v>
      </c>
      <c r="C106" s="46">
        <f>1/C102</f>
        <v>0.1875</v>
      </c>
      <c r="D106" s="46">
        <f>0.25/D102</f>
        <v>0.1724137931034483</v>
      </c>
      <c r="E106" s="46">
        <f>3/E102</f>
        <v>0.3333333333333333</v>
      </c>
      <c r="F106" s="81">
        <f>SUM(C106:E106)</f>
        <v>0.6932471264367817</v>
      </c>
      <c r="G106" s="70">
        <f>F106/3</f>
        <v>0.2310823754789272</v>
      </c>
      <c r="H106" s="84">
        <f>MMULT(C99:E99,G106:G108)/G106</f>
        <v>3.0677029360967185</v>
      </c>
    </row>
    <row r="107" spans="1:8" ht="27.75">
      <c r="A107" s="9" t="s">
        <v>67</v>
      </c>
      <c r="B107" s="83" t="str">
        <f>B100</f>
        <v>Relatively low price for electricity generated by the energy source </v>
      </c>
      <c r="C107" s="47">
        <f>4/C102</f>
        <v>0.75</v>
      </c>
      <c r="D107" s="46">
        <f>1/D102</f>
        <v>0.6896551724137931</v>
      </c>
      <c r="E107" s="46">
        <f>5/E102</f>
        <v>0.5555555555555556</v>
      </c>
      <c r="F107" s="81">
        <f>SUM(C107:E107)</f>
        <v>1.9952107279693487</v>
      </c>
      <c r="G107" s="70">
        <f>F107/3</f>
        <v>0.6650702426564495</v>
      </c>
      <c r="H107" s="84">
        <f>MMULT(C100:E100,G106:G108)/G107</f>
        <v>3.1705472875660106</v>
      </c>
    </row>
    <row r="108" spans="1:8" ht="27.75">
      <c r="A108" s="9" t="s">
        <v>68</v>
      </c>
      <c r="B108" s="83" t="str">
        <f>B101</f>
        <v>Reliable, uninterrupted supply of electricity from the energy source</v>
      </c>
      <c r="C108" s="47">
        <f>0.333333333333333/C102</f>
        <v>0.06249999999999994</v>
      </c>
      <c r="D108" s="47">
        <f>0.2/D102</f>
        <v>0.13793103448275862</v>
      </c>
      <c r="E108" s="46">
        <f>1/E102</f>
        <v>0.1111111111111111</v>
      </c>
      <c r="F108" s="81">
        <f>SUM(C108:E108)</f>
        <v>0.31154214559386967</v>
      </c>
      <c r="G108" s="70">
        <f>F108/3</f>
        <v>0.10384738186462322</v>
      </c>
      <c r="H108" s="84">
        <f>MMULT(C101:E101,G106:G108)/G108</f>
        <v>3.0225980015372795</v>
      </c>
    </row>
    <row r="109" spans="1:8" ht="13.5">
      <c r="A109" s="25"/>
      <c r="B109" s="10" t="s">
        <v>77</v>
      </c>
      <c r="C109" s="74">
        <f>SUM(C106:C108)</f>
        <v>0.9999999999999999</v>
      </c>
      <c r="D109" s="74">
        <f>SUM(D106:D108)</f>
        <v>1</v>
      </c>
      <c r="E109" s="74">
        <f>SUM(E106:E108)</f>
        <v>1</v>
      </c>
      <c r="F109" s="21"/>
      <c r="G109" s="37" t="s">
        <v>38</v>
      </c>
      <c r="H109" s="38">
        <f>(AVERAGE(H106:H108)-3)/2</f>
        <v>0.043474704200001435</v>
      </c>
    </row>
    <row r="110" spans="1:8" ht="13.5">
      <c r="A110" s="25"/>
      <c r="B110" s="44"/>
      <c r="C110" s="85"/>
      <c r="D110" s="85"/>
      <c r="E110" s="85"/>
      <c r="F110" s="21"/>
      <c r="G110" s="37" t="s">
        <v>41</v>
      </c>
      <c r="H110" s="38">
        <f>'RI values'!D3</f>
        <v>0.58</v>
      </c>
    </row>
    <row r="111" spans="1:9" ht="13.5">
      <c r="A111" s="25"/>
      <c r="B111" s="44"/>
      <c r="C111" s="85"/>
      <c r="D111" s="85"/>
      <c r="E111" s="85"/>
      <c r="F111" s="21"/>
      <c r="G111" s="37" t="s">
        <v>39</v>
      </c>
      <c r="H111" s="38">
        <f>H109/H110</f>
        <v>0.07495638655172662</v>
      </c>
      <c r="I111" s="2" t="s">
        <v>42</v>
      </c>
    </row>
    <row r="112" spans="1:8" ht="13.5">
      <c r="A112" s="25"/>
      <c r="B112" s="44"/>
      <c r="C112" s="85"/>
      <c r="D112" s="85"/>
      <c r="E112" s="85"/>
      <c r="F112" s="21"/>
      <c r="G112" s="39" t="s">
        <v>37</v>
      </c>
      <c r="H112" s="50">
        <f>AVERAGE(H106:H108)</f>
        <v>3.086949408400003</v>
      </c>
    </row>
    <row r="113" spans="1:8" ht="13.5">
      <c r="A113" s="25"/>
      <c r="B113" s="54"/>
      <c r="C113" s="82"/>
      <c r="D113" s="82"/>
      <c r="E113" s="52"/>
      <c r="F113" s="21"/>
      <c r="G113" s="21"/>
      <c r="H113" s="21"/>
    </row>
    <row r="114" ht="13.5">
      <c r="B114" s="8" t="s">
        <v>112</v>
      </c>
    </row>
    <row r="115" spans="1:10" ht="27.75">
      <c r="A115" s="9" t="s">
        <v>51</v>
      </c>
      <c r="B115" s="80" t="s">
        <v>96</v>
      </c>
      <c r="C115" s="14" t="s">
        <v>69</v>
      </c>
      <c r="D115" s="14" t="s">
        <v>70</v>
      </c>
      <c r="E115" s="30" t="s">
        <v>97</v>
      </c>
      <c r="F115" s="64"/>
      <c r="G115" s="12"/>
      <c r="J115" s="12"/>
    </row>
    <row r="116" spans="1:10" ht="14.25">
      <c r="A116" s="9" t="s">
        <v>69</v>
      </c>
      <c r="B116" s="83" t="s">
        <v>157</v>
      </c>
      <c r="C116" s="112">
        <v>1</v>
      </c>
      <c r="D116" s="112">
        <v>4</v>
      </c>
      <c r="E116" s="86">
        <f>F122</f>
        <v>0.8</v>
      </c>
      <c r="F116" s="67"/>
      <c r="G116" s="21"/>
      <c r="J116" s="52"/>
    </row>
    <row r="117" spans="1:7" ht="27.75">
      <c r="A117" s="9" t="s">
        <v>70</v>
      </c>
      <c r="B117" s="83" t="s">
        <v>158</v>
      </c>
      <c r="C117" s="116">
        <v>0.25</v>
      </c>
      <c r="D117" s="112">
        <v>1</v>
      </c>
      <c r="E117" s="86">
        <f>F123</f>
        <v>0.2</v>
      </c>
      <c r="F117" s="67"/>
      <c r="G117" s="21"/>
    </row>
    <row r="118" spans="2:4" ht="13.5">
      <c r="B118" s="10" t="s">
        <v>77</v>
      </c>
      <c r="C118" s="14">
        <f>SUM(C116:C117)</f>
        <v>1.25</v>
      </c>
      <c r="D118" s="14">
        <f>SUM(D116:D117)</f>
        <v>5</v>
      </c>
    </row>
    <row r="120" ht="13.5">
      <c r="B120" s="8" t="s">
        <v>113</v>
      </c>
    </row>
    <row r="121" spans="1:7" ht="42">
      <c r="A121" s="9" t="s">
        <v>51</v>
      </c>
      <c r="B121" s="80" t="str">
        <f>B115</f>
        <v>Security and safety of electricity generation</v>
      </c>
      <c r="C121" s="14" t="s">
        <v>69</v>
      </c>
      <c r="D121" s="14" t="s">
        <v>70</v>
      </c>
      <c r="E121" s="30" t="s">
        <v>77</v>
      </c>
      <c r="F121" s="30" t="s">
        <v>87</v>
      </c>
      <c r="G121" s="30" t="s">
        <v>86</v>
      </c>
    </row>
    <row r="122" spans="1:7" ht="13.5">
      <c r="A122" s="9" t="s">
        <v>69</v>
      </c>
      <c r="B122" s="83" t="str">
        <f>B116</f>
        <v>Responsibille operation of the power station</v>
      </c>
      <c r="C122" s="46">
        <f>1/C118</f>
        <v>0.8</v>
      </c>
      <c r="D122" s="46">
        <f>4/D118</f>
        <v>0.8</v>
      </c>
      <c r="E122" s="81">
        <f>SUM(C122:D122)</f>
        <v>1.6</v>
      </c>
      <c r="F122" s="70">
        <f>E122/2</f>
        <v>0.8</v>
      </c>
      <c r="G122" s="87">
        <f>MMULT(C116:D116,F122:F123)/F122</f>
        <v>2</v>
      </c>
    </row>
    <row r="123" spans="1:7" ht="27.75">
      <c r="A123" s="9" t="s">
        <v>70</v>
      </c>
      <c r="B123" s="83" t="str">
        <f>B117</f>
        <v>Ability to assess reliability of power station operation is in place</v>
      </c>
      <c r="C123" s="47">
        <f>0.25/C118</f>
        <v>0.2</v>
      </c>
      <c r="D123" s="46">
        <f>1/D118</f>
        <v>0.2</v>
      </c>
      <c r="E123" s="81">
        <f>SUM(C123:D123)</f>
        <v>0.4</v>
      </c>
      <c r="F123" s="70">
        <f>E123/2</f>
        <v>0.2</v>
      </c>
      <c r="G123" s="87">
        <f>MMULT(C117:D117,F122:F123)/F123</f>
        <v>2</v>
      </c>
    </row>
    <row r="124" spans="2:7" ht="13.5">
      <c r="B124" s="10" t="s">
        <v>77</v>
      </c>
      <c r="C124" s="14">
        <f>SUM(C122:C123)</f>
        <v>1</v>
      </c>
      <c r="D124" s="14">
        <f>SUM(D122:D123)</f>
        <v>1</v>
      </c>
      <c r="F124" s="37" t="s">
        <v>38</v>
      </c>
      <c r="G124" s="38">
        <f>(AVERAGE(G122:G123)-2)/1</f>
        <v>0</v>
      </c>
    </row>
    <row r="125" spans="6:7" ht="13.5">
      <c r="F125" s="37" t="s">
        <v>41</v>
      </c>
      <c r="G125" s="38">
        <f>'RI values'!C3</f>
        <v>0</v>
      </c>
    </row>
    <row r="126" spans="6:8" ht="13.5">
      <c r="F126" s="37" t="s">
        <v>39</v>
      </c>
      <c r="G126" s="38" t="e">
        <f>G124/G125</f>
        <v>#DIV/0!</v>
      </c>
      <c r="H126" s="2" t="s">
        <v>42</v>
      </c>
    </row>
    <row r="127" spans="6:7" ht="13.5">
      <c r="F127" s="39" t="s">
        <v>37</v>
      </c>
      <c r="G127" s="50">
        <f>AVERAGE(G122:G123)</f>
        <v>2</v>
      </c>
    </row>
  </sheetData>
  <sheetProtection/>
  <printOptions/>
  <pageMargins left="0.7" right="0.7" top="0.75" bottom="0.75" header="0.3" footer="0.3"/>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X273"/>
  <sheetViews>
    <sheetView zoomScale="80" zoomScaleNormal="80" zoomScalePageLayoutView="0" workbookViewId="0" topLeftCell="A20">
      <selection activeCell="L45" sqref="L45"/>
    </sheetView>
  </sheetViews>
  <sheetFormatPr defaultColWidth="9.140625" defaultRowHeight="15"/>
  <cols>
    <col min="1" max="1" width="3.8515625" style="146" customWidth="1"/>
    <col min="2" max="2" width="36.00390625" style="163" customWidth="1"/>
    <col min="3" max="9" width="5.28125" style="133" customWidth="1"/>
    <col min="10" max="10" width="10.28125" style="133" customWidth="1"/>
    <col min="11" max="11" width="10.7109375" style="133" customWidth="1"/>
    <col min="12" max="12" width="9.140625" style="133" customWidth="1"/>
    <col min="13" max="13" width="36.421875" style="133" customWidth="1"/>
    <col min="14" max="20" width="5.28125" style="133" customWidth="1"/>
    <col min="21" max="16384" width="9.140625" style="133" customWidth="1"/>
  </cols>
  <sheetData>
    <row r="1" spans="2:13" ht="14.25">
      <c r="B1" s="147" t="s">
        <v>121</v>
      </c>
      <c r="L1" s="146"/>
      <c r="M1" s="147" t="s">
        <v>178</v>
      </c>
    </row>
    <row r="2" spans="1:23" ht="42">
      <c r="A2" s="148"/>
      <c r="B2" s="149" t="s">
        <v>52</v>
      </c>
      <c r="C2" s="138" t="s">
        <v>8</v>
      </c>
      <c r="D2" s="138" t="s">
        <v>9</v>
      </c>
      <c r="E2" s="138" t="s">
        <v>10</v>
      </c>
      <c r="F2" s="138" t="s">
        <v>11</v>
      </c>
      <c r="G2" s="138" t="s">
        <v>12</v>
      </c>
      <c r="H2" s="138" t="s">
        <v>13</v>
      </c>
      <c r="I2" s="138" t="s">
        <v>14</v>
      </c>
      <c r="J2" s="129" t="s">
        <v>97</v>
      </c>
      <c r="L2" s="148"/>
      <c r="M2" s="149" t="s">
        <v>52</v>
      </c>
      <c r="N2" s="138" t="s">
        <v>8</v>
      </c>
      <c r="O2" s="138" t="s">
        <v>9</v>
      </c>
      <c r="P2" s="138" t="s">
        <v>10</v>
      </c>
      <c r="Q2" s="138" t="s">
        <v>11</v>
      </c>
      <c r="R2" s="138" t="s">
        <v>12</v>
      </c>
      <c r="S2" s="138" t="s">
        <v>13</v>
      </c>
      <c r="T2" s="138" t="s">
        <v>14</v>
      </c>
      <c r="U2" s="129" t="s">
        <v>77</v>
      </c>
      <c r="V2" s="30" t="s">
        <v>87</v>
      </c>
      <c r="W2" s="129" t="s">
        <v>86</v>
      </c>
    </row>
    <row r="3" spans="1:23" ht="14.25">
      <c r="A3" s="150" t="s">
        <v>8</v>
      </c>
      <c r="B3" s="151" t="s">
        <v>176</v>
      </c>
      <c r="C3" s="138">
        <v>1</v>
      </c>
      <c r="D3" s="152">
        <v>0.1111111111111111</v>
      </c>
      <c r="E3" s="152">
        <v>0.1111111111111111</v>
      </c>
      <c r="F3" s="152">
        <v>0.1111111111111111</v>
      </c>
      <c r="G3" s="152">
        <v>0.1111111111111111</v>
      </c>
      <c r="H3" s="152">
        <v>0.1111111111111111</v>
      </c>
      <c r="I3" s="152">
        <v>0.1111111111111111</v>
      </c>
      <c r="J3" s="134">
        <f>V3</f>
        <v>0.017545025993852777</v>
      </c>
      <c r="L3" s="150" t="s">
        <v>8</v>
      </c>
      <c r="M3" s="151" t="s">
        <v>176</v>
      </c>
      <c r="N3" s="139">
        <f>C3/C10</f>
        <v>0.01818181818181818</v>
      </c>
      <c r="O3" s="139">
        <f aca="true" t="shared" si="0" ref="O3:T3">D3/D10</f>
        <v>0.006418485237483954</v>
      </c>
      <c r="P3" s="139">
        <f t="shared" si="0"/>
        <v>0.006134969325153374</v>
      </c>
      <c r="Q3" s="139">
        <f t="shared" si="0"/>
        <v>0.03690036900369004</v>
      </c>
      <c r="R3" s="139">
        <f t="shared" si="0"/>
        <v>0.03795066413662239</v>
      </c>
      <c r="S3" s="139">
        <f t="shared" si="0"/>
        <v>0.012804097311139564</v>
      </c>
      <c r="T3" s="139">
        <f t="shared" si="0"/>
        <v>0.004424778761061947</v>
      </c>
      <c r="U3" s="139">
        <f>SUM(N3:T3)</f>
        <v>0.12281518195696944</v>
      </c>
      <c r="V3" s="136">
        <f>U3/7</f>
        <v>0.017545025993852777</v>
      </c>
      <c r="W3" s="142">
        <f>MMULT(C3:I3,V3:V9)/V3</f>
        <v>7.221801199764971</v>
      </c>
    </row>
    <row r="4" spans="1:23" ht="14.25">
      <c r="A4" s="150" t="s">
        <v>9</v>
      </c>
      <c r="B4" s="151" t="s">
        <v>140</v>
      </c>
      <c r="C4" s="138">
        <v>9</v>
      </c>
      <c r="D4" s="138">
        <v>1</v>
      </c>
      <c r="E4" s="138">
        <v>1</v>
      </c>
      <c r="F4" s="152">
        <v>0.2</v>
      </c>
      <c r="G4" s="152">
        <v>0.2</v>
      </c>
      <c r="H4" s="152">
        <v>0.2</v>
      </c>
      <c r="I4" s="138">
        <v>5</v>
      </c>
      <c r="J4" s="134">
        <f aca="true" t="shared" si="1" ref="J4:J9">V4</f>
        <v>0.0905016762515001</v>
      </c>
      <c r="L4" s="150" t="s">
        <v>9</v>
      </c>
      <c r="M4" s="151" t="s">
        <v>140</v>
      </c>
      <c r="N4" s="139">
        <f>C4/C10</f>
        <v>0.16363636363636364</v>
      </c>
      <c r="O4" s="139">
        <f aca="true" t="shared" si="2" ref="O4:T4">D4/D10</f>
        <v>0.05776636713735559</v>
      </c>
      <c r="P4" s="139">
        <f t="shared" si="2"/>
        <v>0.05521472392638037</v>
      </c>
      <c r="Q4" s="139">
        <f t="shared" si="2"/>
        <v>0.06642066420664207</v>
      </c>
      <c r="R4" s="139">
        <f t="shared" si="2"/>
        <v>0.0683111954459203</v>
      </c>
      <c r="S4" s="139">
        <f t="shared" si="2"/>
        <v>0.02304737516005122</v>
      </c>
      <c r="T4" s="139">
        <f t="shared" si="2"/>
        <v>0.19911504424778761</v>
      </c>
      <c r="U4" s="139">
        <f aca="true" t="shared" si="3" ref="U4:U9">SUM(N4:T4)</f>
        <v>0.6335117337605007</v>
      </c>
      <c r="V4" s="136">
        <f aca="true" t="shared" si="4" ref="V4:V9">U4/7</f>
        <v>0.0905016762515001</v>
      </c>
      <c r="W4" s="142">
        <f>MMULT(C4:I4,V3:V9)/V4</f>
        <v>8.358435651963394</v>
      </c>
    </row>
    <row r="5" spans="1:23" ht="14.25">
      <c r="A5" s="150" t="s">
        <v>10</v>
      </c>
      <c r="B5" s="151" t="s">
        <v>141</v>
      </c>
      <c r="C5" s="138">
        <v>9</v>
      </c>
      <c r="D5" s="138">
        <v>1</v>
      </c>
      <c r="E5" s="138">
        <v>1</v>
      </c>
      <c r="F5" s="152">
        <v>0.2</v>
      </c>
      <c r="G5" s="152">
        <v>0.2</v>
      </c>
      <c r="H5" s="152">
        <v>0.2</v>
      </c>
      <c r="I5" s="138">
        <v>1</v>
      </c>
      <c r="J5" s="134">
        <f t="shared" si="1"/>
        <v>0.0677456711946101</v>
      </c>
      <c r="L5" s="150" t="s">
        <v>10</v>
      </c>
      <c r="M5" s="151" t="s">
        <v>141</v>
      </c>
      <c r="N5" s="139">
        <f>C5/C10</f>
        <v>0.16363636363636364</v>
      </c>
      <c r="O5" s="139">
        <f aca="true" t="shared" si="5" ref="O5:T5">D5/D10</f>
        <v>0.05776636713735559</v>
      </c>
      <c r="P5" s="139">
        <f t="shared" si="5"/>
        <v>0.05521472392638037</v>
      </c>
      <c r="Q5" s="139">
        <f t="shared" si="5"/>
        <v>0.06642066420664207</v>
      </c>
      <c r="R5" s="139">
        <f t="shared" si="5"/>
        <v>0.0683111954459203</v>
      </c>
      <c r="S5" s="139">
        <f t="shared" si="5"/>
        <v>0.02304737516005122</v>
      </c>
      <c r="T5" s="139">
        <f t="shared" si="5"/>
        <v>0.03982300884955752</v>
      </c>
      <c r="U5" s="139">
        <f t="shared" si="3"/>
        <v>0.4742196983622707</v>
      </c>
      <c r="V5" s="136">
        <f t="shared" si="4"/>
        <v>0.0677456711946101</v>
      </c>
      <c r="W5" s="142">
        <f>MMULT(C5:I5,V3:V9)/V5</f>
        <v>7.777675225366713</v>
      </c>
    </row>
    <row r="6" spans="1:23" ht="14.25">
      <c r="A6" s="150" t="s">
        <v>11</v>
      </c>
      <c r="B6" s="151" t="s">
        <v>142</v>
      </c>
      <c r="C6" s="138">
        <v>9</v>
      </c>
      <c r="D6" s="138">
        <v>5</v>
      </c>
      <c r="E6" s="138">
        <v>5</v>
      </c>
      <c r="F6" s="138">
        <v>1</v>
      </c>
      <c r="G6" s="138">
        <v>1</v>
      </c>
      <c r="H6" s="138">
        <v>3</v>
      </c>
      <c r="I6" s="138">
        <v>6</v>
      </c>
      <c r="J6" s="134">
        <f t="shared" si="1"/>
        <v>0.2838356853879955</v>
      </c>
      <c r="L6" s="150" t="s">
        <v>11</v>
      </c>
      <c r="M6" s="151" t="s">
        <v>142</v>
      </c>
      <c r="N6" s="139">
        <f>C6/C10</f>
        <v>0.16363636363636364</v>
      </c>
      <c r="O6" s="139">
        <f aca="true" t="shared" si="6" ref="O6:T6">D6/D10</f>
        <v>0.28883183568677795</v>
      </c>
      <c r="P6" s="139">
        <f t="shared" si="6"/>
        <v>0.27607361963190186</v>
      </c>
      <c r="Q6" s="139">
        <f t="shared" si="6"/>
        <v>0.33210332103321033</v>
      </c>
      <c r="R6" s="139">
        <f t="shared" si="6"/>
        <v>0.3415559772296015</v>
      </c>
      <c r="S6" s="139">
        <f t="shared" si="6"/>
        <v>0.34571062740076824</v>
      </c>
      <c r="T6" s="139">
        <f t="shared" si="6"/>
        <v>0.23893805309734514</v>
      </c>
      <c r="U6" s="139">
        <f t="shared" si="3"/>
        <v>1.9868497977159685</v>
      </c>
      <c r="V6" s="136">
        <f t="shared" si="4"/>
        <v>0.2838356853879955</v>
      </c>
      <c r="W6" s="142">
        <f>MMULT(C6:I6,V3:V9)/V6</f>
        <v>8.545996395697928</v>
      </c>
    </row>
    <row r="7" spans="1:23" ht="14.25">
      <c r="A7" s="150" t="s">
        <v>12</v>
      </c>
      <c r="B7" s="151" t="s">
        <v>143</v>
      </c>
      <c r="C7" s="138">
        <v>9</v>
      </c>
      <c r="D7" s="138">
        <v>5</v>
      </c>
      <c r="E7" s="138">
        <v>5</v>
      </c>
      <c r="F7" s="138">
        <v>1</v>
      </c>
      <c r="G7" s="138">
        <v>1</v>
      </c>
      <c r="H7" s="138">
        <v>4</v>
      </c>
      <c r="I7" s="138">
        <v>6</v>
      </c>
      <c r="J7" s="134">
        <f t="shared" si="1"/>
        <v>0.3002980962166036</v>
      </c>
      <c r="L7" s="150" t="s">
        <v>12</v>
      </c>
      <c r="M7" s="151" t="s">
        <v>143</v>
      </c>
      <c r="N7" s="139">
        <f>C7/C10</f>
        <v>0.16363636363636364</v>
      </c>
      <c r="O7" s="139">
        <f aca="true" t="shared" si="7" ref="O7:T7">D7/D10</f>
        <v>0.28883183568677795</v>
      </c>
      <c r="P7" s="139">
        <f t="shared" si="7"/>
        <v>0.27607361963190186</v>
      </c>
      <c r="Q7" s="139">
        <f t="shared" si="7"/>
        <v>0.33210332103321033</v>
      </c>
      <c r="R7" s="139">
        <f t="shared" si="7"/>
        <v>0.3415559772296015</v>
      </c>
      <c r="S7" s="139">
        <f t="shared" si="7"/>
        <v>0.46094750320102434</v>
      </c>
      <c r="T7" s="139">
        <f t="shared" si="7"/>
        <v>0.23893805309734514</v>
      </c>
      <c r="U7" s="139">
        <f t="shared" si="3"/>
        <v>2.102086673516225</v>
      </c>
      <c r="V7" s="136">
        <f t="shared" si="4"/>
        <v>0.3002980962166036</v>
      </c>
      <c r="W7" s="142">
        <f>MMULT(C7:I7,V3:V9)/V7</f>
        <v>8.685854056009745</v>
      </c>
    </row>
    <row r="8" spans="1:23" ht="14.25">
      <c r="A8" s="150" t="s">
        <v>13</v>
      </c>
      <c r="B8" s="151" t="s">
        <v>144</v>
      </c>
      <c r="C8" s="138">
        <v>9</v>
      </c>
      <c r="D8" s="138">
        <v>5</v>
      </c>
      <c r="E8" s="138">
        <v>5</v>
      </c>
      <c r="F8" s="152">
        <v>0.3333333333333333</v>
      </c>
      <c r="G8" s="152">
        <v>0.25</v>
      </c>
      <c r="H8" s="138">
        <v>1</v>
      </c>
      <c r="I8" s="138">
        <v>6</v>
      </c>
      <c r="J8" s="134">
        <f t="shared" si="1"/>
        <v>0.18268669273873073</v>
      </c>
      <c r="L8" s="150" t="s">
        <v>13</v>
      </c>
      <c r="M8" s="151" t="s">
        <v>144</v>
      </c>
      <c r="N8" s="139">
        <f>C8/C10</f>
        <v>0.16363636363636364</v>
      </c>
      <c r="O8" s="139">
        <f aca="true" t="shared" si="8" ref="O8:T8">D8/D10</f>
        <v>0.28883183568677795</v>
      </c>
      <c r="P8" s="139">
        <f t="shared" si="8"/>
        <v>0.27607361963190186</v>
      </c>
      <c r="Q8" s="139">
        <f t="shared" si="8"/>
        <v>0.11070110701107011</v>
      </c>
      <c r="R8" s="139">
        <f t="shared" si="8"/>
        <v>0.08538899430740038</v>
      </c>
      <c r="S8" s="139">
        <f t="shared" si="8"/>
        <v>0.11523687580025609</v>
      </c>
      <c r="T8" s="139">
        <f t="shared" si="8"/>
        <v>0.23893805309734514</v>
      </c>
      <c r="U8" s="139">
        <f t="shared" si="3"/>
        <v>1.278806849171115</v>
      </c>
      <c r="V8" s="136">
        <f t="shared" si="4"/>
        <v>0.18268669273873073</v>
      </c>
      <c r="W8" s="142">
        <f>MMULT(C8:I8,V3:V9)/V8</f>
        <v>9.009074343206143</v>
      </c>
    </row>
    <row r="9" spans="1:23" ht="14.25">
      <c r="A9" s="150" t="s">
        <v>14</v>
      </c>
      <c r="B9" s="151" t="s">
        <v>177</v>
      </c>
      <c r="C9" s="138">
        <v>9</v>
      </c>
      <c r="D9" s="152">
        <v>0.2</v>
      </c>
      <c r="E9" s="138">
        <v>1</v>
      </c>
      <c r="F9" s="152">
        <v>0.16666666666666666</v>
      </c>
      <c r="G9" s="152">
        <v>0.16666666666666666</v>
      </c>
      <c r="H9" s="152">
        <v>0.16666666666666666</v>
      </c>
      <c r="I9" s="138">
        <v>1</v>
      </c>
      <c r="J9" s="134">
        <f t="shared" si="1"/>
        <v>0.05738715221670724</v>
      </c>
      <c r="L9" s="150" t="s">
        <v>14</v>
      </c>
      <c r="M9" s="151" t="s">
        <v>177</v>
      </c>
      <c r="N9" s="139">
        <f>C9/C10</f>
        <v>0.16363636363636364</v>
      </c>
      <c r="O9" s="139">
        <f aca="true" t="shared" si="9" ref="O9:T9">D9/D10</f>
        <v>0.011553273427471119</v>
      </c>
      <c r="P9" s="139">
        <f t="shared" si="9"/>
        <v>0.05521472392638037</v>
      </c>
      <c r="Q9" s="139">
        <f t="shared" si="9"/>
        <v>0.055350553505535055</v>
      </c>
      <c r="R9" s="139">
        <f t="shared" si="9"/>
        <v>0.056925996204933584</v>
      </c>
      <c r="S9" s="139">
        <f t="shared" si="9"/>
        <v>0.01920614596670935</v>
      </c>
      <c r="T9" s="139">
        <f t="shared" si="9"/>
        <v>0.03982300884955752</v>
      </c>
      <c r="U9" s="139">
        <f t="shared" si="3"/>
        <v>0.40171006551695065</v>
      </c>
      <c r="V9" s="136">
        <f t="shared" si="4"/>
        <v>0.05738715221670724</v>
      </c>
      <c r="W9" s="142">
        <f>MMULT(C9:I9,V3:V9)/V9</f>
        <v>7.474526761269897</v>
      </c>
    </row>
    <row r="10" spans="1:23" ht="14.25">
      <c r="A10" s="143"/>
      <c r="B10" s="151" t="s">
        <v>77</v>
      </c>
      <c r="C10" s="138">
        <f>SUM(C3:C9)</f>
        <v>55</v>
      </c>
      <c r="D10" s="138">
        <f aca="true" t="shared" si="10" ref="D10:I10">SUM(D3:D9)</f>
        <v>17.31111111111111</v>
      </c>
      <c r="E10" s="138">
        <f t="shared" si="10"/>
        <v>18.11111111111111</v>
      </c>
      <c r="F10" s="138">
        <f t="shared" si="10"/>
        <v>3.011111111111111</v>
      </c>
      <c r="G10" s="138">
        <f t="shared" si="10"/>
        <v>2.9277777777777776</v>
      </c>
      <c r="H10" s="138">
        <f t="shared" si="10"/>
        <v>8.677777777777777</v>
      </c>
      <c r="I10" s="138">
        <f t="shared" si="10"/>
        <v>25.11111111111111</v>
      </c>
      <c r="J10" s="144"/>
      <c r="L10" s="143"/>
      <c r="M10" s="151" t="s">
        <v>77</v>
      </c>
      <c r="N10" s="137">
        <f>SUM(N3:N9)</f>
        <v>0.9999999999999998</v>
      </c>
      <c r="O10" s="137">
        <f aca="true" t="shared" si="11" ref="O10:T10">SUM(O3:O9)</f>
        <v>1</v>
      </c>
      <c r="P10" s="137">
        <f t="shared" si="11"/>
        <v>1</v>
      </c>
      <c r="Q10" s="137">
        <f t="shared" si="11"/>
        <v>1</v>
      </c>
      <c r="R10" s="137">
        <f t="shared" si="11"/>
        <v>1</v>
      </c>
      <c r="S10" s="137">
        <f t="shared" si="11"/>
        <v>1</v>
      </c>
      <c r="T10" s="137">
        <f t="shared" si="11"/>
        <v>1</v>
      </c>
      <c r="V10" s="129" t="s">
        <v>38</v>
      </c>
      <c r="W10" s="153">
        <f>(AVERAGE(W3:W9)-7)/6</f>
        <v>0.19222294364949524</v>
      </c>
    </row>
    <row r="11" spans="1:23" ht="14.25">
      <c r="A11" s="143"/>
      <c r="B11" s="145"/>
      <c r="C11" s="132"/>
      <c r="D11" s="132"/>
      <c r="E11" s="132"/>
      <c r="F11" s="141"/>
      <c r="G11" s="141"/>
      <c r="H11" s="141"/>
      <c r="I11" s="132"/>
      <c r="J11" s="144"/>
      <c r="L11" s="143"/>
      <c r="M11" s="145"/>
      <c r="N11" s="132"/>
      <c r="O11" s="132"/>
      <c r="P11" s="132"/>
      <c r="Q11" s="141"/>
      <c r="R11" s="141"/>
      <c r="S11" s="141"/>
      <c r="T11" s="132"/>
      <c r="V11" s="129" t="s">
        <v>41</v>
      </c>
      <c r="W11" s="153">
        <v>1.32</v>
      </c>
    </row>
    <row r="12" spans="1:24" ht="14.25">
      <c r="A12" s="143"/>
      <c r="B12" s="145"/>
      <c r="C12" s="132"/>
      <c r="D12" s="132"/>
      <c r="E12" s="132"/>
      <c r="F12" s="141"/>
      <c r="G12" s="141"/>
      <c r="H12" s="141"/>
      <c r="I12" s="132"/>
      <c r="J12" s="144"/>
      <c r="L12" s="143"/>
      <c r="M12" s="145"/>
      <c r="N12" s="132"/>
      <c r="O12" s="132"/>
      <c r="P12" s="132"/>
      <c r="Q12" s="141"/>
      <c r="R12" s="141"/>
      <c r="S12" s="141"/>
      <c r="T12" s="132"/>
      <c r="V12" s="129" t="s">
        <v>39</v>
      </c>
      <c r="W12" s="153">
        <f>W10/W11</f>
        <v>0.1456234421587085</v>
      </c>
      <c r="X12" s="133" t="s">
        <v>42</v>
      </c>
    </row>
    <row r="13" spans="1:23" ht="14.25">
      <c r="A13" s="143"/>
      <c r="B13" s="145"/>
      <c r="C13" s="132"/>
      <c r="D13" s="132"/>
      <c r="E13" s="132"/>
      <c r="F13" s="141"/>
      <c r="G13" s="141"/>
      <c r="H13" s="141"/>
      <c r="I13" s="132"/>
      <c r="J13" s="144"/>
      <c r="L13" s="143"/>
      <c r="M13" s="145"/>
      <c r="N13" s="132"/>
      <c r="O13" s="132"/>
      <c r="P13" s="132"/>
      <c r="Q13" s="141"/>
      <c r="R13" s="141"/>
      <c r="S13" s="141"/>
      <c r="T13" s="132"/>
      <c r="V13" s="129" t="s">
        <v>37</v>
      </c>
      <c r="W13" s="140">
        <f>AVERAGE(V7:V9)</f>
        <v>0.18012398039068053</v>
      </c>
    </row>
    <row r="14" spans="1:10" ht="14.25">
      <c r="A14" s="143"/>
      <c r="B14" s="145"/>
      <c r="C14" s="132"/>
      <c r="D14" s="132"/>
      <c r="E14" s="132"/>
      <c r="F14" s="132"/>
      <c r="G14" s="132"/>
      <c r="H14" s="132"/>
      <c r="I14" s="132"/>
      <c r="J14" s="144"/>
    </row>
    <row r="15" spans="2:13" ht="14.25">
      <c r="B15" s="147" t="s">
        <v>122</v>
      </c>
      <c r="C15" s="131"/>
      <c r="D15" s="131"/>
      <c r="E15" s="131"/>
      <c r="F15" s="131"/>
      <c r="G15" s="131"/>
      <c r="H15" s="131"/>
      <c r="I15" s="131"/>
      <c r="J15" s="131"/>
      <c r="M15" s="146" t="s">
        <v>179</v>
      </c>
    </row>
    <row r="16" spans="1:23" ht="30" customHeight="1">
      <c r="A16" s="148"/>
      <c r="B16" s="154" t="s">
        <v>53</v>
      </c>
      <c r="C16" s="138" t="s">
        <v>8</v>
      </c>
      <c r="D16" s="138" t="s">
        <v>9</v>
      </c>
      <c r="E16" s="138" t="s">
        <v>10</v>
      </c>
      <c r="F16" s="138" t="s">
        <v>11</v>
      </c>
      <c r="G16" s="138" t="s">
        <v>12</v>
      </c>
      <c r="H16" s="138" t="s">
        <v>13</v>
      </c>
      <c r="I16" s="138" t="s">
        <v>14</v>
      </c>
      <c r="J16" s="129" t="s">
        <v>97</v>
      </c>
      <c r="L16" s="148"/>
      <c r="M16" s="154" t="s">
        <v>53</v>
      </c>
      <c r="N16" s="138" t="s">
        <v>8</v>
      </c>
      <c r="O16" s="138" t="s">
        <v>9</v>
      </c>
      <c r="P16" s="138" t="s">
        <v>10</v>
      </c>
      <c r="Q16" s="138" t="s">
        <v>11</v>
      </c>
      <c r="R16" s="138" t="s">
        <v>12</v>
      </c>
      <c r="S16" s="138" t="s">
        <v>13</v>
      </c>
      <c r="T16" s="138" t="s">
        <v>14</v>
      </c>
      <c r="U16" s="129" t="s">
        <v>77</v>
      </c>
      <c r="V16" s="30" t="s">
        <v>87</v>
      </c>
      <c r="W16" s="129" t="s">
        <v>86</v>
      </c>
    </row>
    <row r="17" spans="1:23" ht="14.25">
      <c r="A17" s="150" t="s">
        <v>8</v>
      </c>
      <c r="B17" s="151" t="s">
        <v>176</v>
      </c>
      <c r="C17" s="138">
        <v>1</v>
      </c>
      <c r="D17" s="152">
        <v>0.1111111111111111</v>
      </c>
      <c r="E17" s="152">
        <v>0.1111111111111111</v>
      </c>
      <c r="F17" s="152">
        <v>0.1111111111111111</v>
      </c>
      <c r="G17" s="152">
        <v>0.1111111111111111</v>
      </c>
      <c r="H17" s="152">
        <v>0.1111111111111111</v>
      </c>
      <c r="I17" s="152">
        <v>0.3333333333333333</v>
      </c>
      <c r="J17" s="134">
        <f>V17</f>
        <v>0.01886454437171255</v>
      </c>
      <c r="L17" s="150" t="s">
        <v>8</v>
      </c>
      <c r="M17" s="151" t="s">
        <v>176</v>
      </c>
      <c r="N17" s="139">
        <f>C17/C24</f>
        <v>0.02040816326530612</v>
      </c>
      <c r="O17" s="139">
        <f aca="true" t="shared" si="12" ref="O17:T17">D17/D24</f>
        <v>0.003816793893129771</v>
      </c>
      <c r="P17" s="139">
        <f t="shared" si="12"/>
        <v>0.00625</v>
      </c>
      <c r="Q17" s="139">
        <f t="shared" si="12"/>
        <v>0.03827751196172249</v>
      </c>
      <c r="R17" s="139">
        <f t="shared" si="12"/>
        <v>0.04145077720207254</v>
      </c>
      <c r="S17" s="139">
        <f t="shared" si="12"/>
        <v>0.010484927916120577</v>
      </c>
      <c r="T17" s="139">
        <f t="shared" si="12"/>
        <v>0.011363636363636364</v>
      </c>
      <c r="U17" s="139">
        <f>SUM(N17:T17)</f>
        <v>0.13205181060198784</v>
      </c>
      <c r="V17" s="136">
        <f>U17/7</f>
        <v>0.01886454437171255</v>
      </c>
      <c r="W17" s="142">
        <f>MMULT(C17:I17,V17:V23)/V17</f>
        <v>7.212616421548045</v>
      </c>
    </row>
    <row r="18" spans="1:23" ht="14.25">
      <c r="A18" s="150" t="s">
        <v>9</v>
      </c>
      <c r="B18" s="151" t="s">
        <v>140</v>
      </c>
      <c r="C18" s="138">
        <v>9</v>
      </c>
      <c r="D18" s="138">
        <v>1</v>
      </c>
      <c r="E18" s="152">
        <v>0.3333333333333333</v>
      </c>
      <c r="F18" s="152">
        <v>0.125</v>
      </c>
      <c r="G18" s="152">
        <v>0.125</v>
      </c>
      <c r="H18" s="152">
        <v>0.125</v>
      </c>
      <c r="I18" s="138">
        <v>1</v>
      </c>
      <c r="J18" s="134">
        <f aca="true" t="shared" si="13" ref="J18:J23">V18</f>
        <v>0.05319362753310532</v>
      </c>
      <c r="L18" s="150" t="s">
        <v>9</v>
      </c>
      <c r="M18" s="151" t="s">
        <v>140</v>
      </c>
      <c r="N18" s="139">
        <f>C18/C24</f>
        <v>0.1836734693877551</v>
      </c>
      <c r="O18" s="139">
        <f aca="true" t="shared" si="14" ref="O18:T18">D18/D24</f>
        <v>0.03435114503816794</v>
      </c>
      <c r="P18" s="139">
        <f t="shared" si="14"/>
        <v>0.018750000000000003</v>
      </c>
      <c r="Q18" s="139">
        <f t="shared" si="14"/>
        <v>0.0430622009569378</v>
      </c>
      <c r="R18" s="139">
        <f t="shared" si="14"/>
        <v>0.04663212435233161</v>
      </c>
      <c r="S18" s="139">
        <f t="shared" si="14"/>
        <v>0.01179554390563565</v>
      </c>
      <c r="T18" s="139">
        <f t="shared" si="14"/>
        <v>0.034090909090909095</v>
      </c>
      <c r="U18" s="139">
        <f aca="true" t="shared" si="15" ref="U18:U23">SUM(N18:T18)</f>
        <v>0.37235539273173723</v>
      </c>
      <c r="V18" s="136">
        <f aca="true" t="shared" si="16" ref="V18:V23">U18/7</f>
        <v>0.05319362753310532</v>
      </c>
      <c r="W18" s="142">
        <f>MMULT(C18:I18,V17:V23)/V18</f>
        <v>7.307289040213328</v>
      </c>
    </row>
    <row r="19" spans="1:23" ht="14.25">
      <c r="A19" s="150" t="s">
        <v>10</v>
      </c>
      <c r="B19" s="151" t="s">
        <v>141</v>
      </c>
      <c r="C19" s="138">
        <v>9</v>
      </c>
      <c r="D19" s="138">
        <v>3</v>
      </c>
      <c r="E19" s="138">
        <v>1</v>
      </c>
      <c r="F19" s="152">
        <v>0.16666666666666666</v>
      </c>
      <c r="G19" s="152">
        <v>0.16666666666666666</v>
      </c>
      <c r="H19" s="152">
        <v>0.25</v>
      </c>
      <c r="I19" s="138">
        <v>3</v>
      </c>
      <c r="J19" s="134">
        <f t="shared" si="13"/>
        <v>0.08406187904742143</v>
      </c>
      <c r="L19" s="150" t="s">
        <v>10</v>
      </c>
      <c r="M19" s="151" t="s">
        <v>141</v>
      </c>
      <c r="N19" s="139">
        <f>C19/C24</f>
        <v>0.1836734693877551</v>
      </c>
      <c r="O19" s="139">
        <f aca="true" t="shared" si="17" ref="O19:T19">D19/D24</f>
        <v>0.10305343511450382</v>
      </c>
      <c r="P19" s="139">
        <f t="shared" si="17"/>
        <v>0.05625000000000001</v>
      </c>
      <c r="Q19" s="139">
        <f t="shared" si="17"/>
        <v>0.05741626794258373</v>
      </c>
      <c r="R19" s="139">
        <f t="shared" si="17"/>
        <v>0.06217616580310881</v>
      </c>
      <c r="S19" s="139">
        <f t="shared" si="17"/>
        <v>0.0235910878112713</v>
      </c>
      <c r="T19" s="139">
        <f t="shared" si="17"/>
        <v>0.10227272727272728</v>
      </c>
      <c r="U19" s="139">
        <f t="shared" si="15"/>
        <v>0.58843315333195</v>
      </c>
      <c r="V19" s="136">
        <f t="shared" si="16"/>
        <v>0.08406187904742143</v>
      </c>
      <c r="W19" s="142">
        <f>MMULT(C19:I19,V17:V23)/V19</f>
        <v>8.01106434543734</v>
      </c>
    </row>
    <row r="20" spans="1:23" ht="14.25">
      <c r="A20" s="150" t="s">
        <v>11</v>
      </c>
      <c r="B20" s="151" t="s">
        <v>142</v>
      </c>
      <c r="C20" s="138">
        <v>9</v>
      </c>
      <c r="D20" s="138">
        <v>8</v>
      </c>
      <c r="E20" s="138">
        <v>6</v>
      </c>
      <c r="F20" s="138">
        <v>1</v>
      </c>
      <c r="G20" s="138">
        <v>1</v>
      </c>
      <c r="H20" s="138">
        <v>3</v>
      </c>
      <c r="I20" s="138">
        <v>6</v>
      </c>
      <c r="J20" s="134">
        <f t="shared" si="13"/>
        <v>0.28588224863542344</v>
      </c>
      <c r="L20" s="150" t="s">
        <v>11</v>
      </c>
      <c r="M20" s="151" t="s">
        <v>142</v>
      </c>
      <c r="N20" s="139">
        <f>C20/C24</f>
        <v>0.1836734693877551</v>
      </c>
      <c r="O20" s="139">
        <f aca="true" t="shared" si="18" ref="O20:T20">D20/D24</f>
        <v>0.2748091603053435</v>
      </c>
      <c r="P20" s="139">
        <f t="shared" si="18"/>
        <v>0.3375000000000001</v>
      </c>
      <c r="Q20" s="139">
        <f t="shared" si="18"/>
        <v>0.3444976076555024</v>
      </c>
      <c r="R20" s="139">
        <f t="shared" si="18"/>
        <v>0.3730569948186529</v>
      </c>
      <c r="S20" s="139">
        <f t="shared" si="18"/>
        <v>0.2830930537352556</v>
      </c>
      <c r="T20" s="139">
        <f t="shared" si="18"/>
        <v>0.20454545454545456</v>
      </c>
      <c r="U20" s="139">
        <f t="shared" si="15"/>
        <v>2.001175740447964</v>
      </c>
      <c r="V20" s="136">
        <f t="shared" si="16"/>
        <v>0.28588224863542344</v>
      </c>
      <c r="W20" s="142">
        <f>MMULT(C20:I20,V17:V23)/V20</f>
        <v>8.70351262129387</v>
      </c>
    </row>
    <row r="21" spans="1:23" ht="14.25">
      <c r="A21" s="150" t="s">
        <v>12</v>
      </c>
      <c r="B21" s="151" t="s">
        <v>143</v>
      </c>
      <c r="C21" s="138">
        <v>9</v>
      </c>
      <c r="D21" s="138">
        <v>8</v>
      </c>
      <c r="E21" s="138">
        <v>6</v>
      </c>
      <c r="F21" s="138">
        <v>1</v>
      </c>
      <c r="G21" s="138">
        <v>1</v>
      </c>
      <c r="H21" s="138">
        <v>6</v>
      </c>
      <c r="I21" s="138">
        <v>9</v>
      </c>
      <c r="J21" s="134">
        <f t="shared" si="13"/>
        <v>0.3409345030651353</v>
      </c>
      <c r="L21" s="150" t="s">
        <v>12</v>
      </c>
      <c r="M21" s="151" t="s">
        <v>143</v>
      </c>
      <c r="N21" s="139">
        <f>C21/C24</f>
        <v>0.1836734693877551</v>
      </c>
      <c r="O21" s="139">
        <f aca="true" t="shared" si="19" ref="O21:T21">D21/D24</f>
        <v>0.2748091603053435</v>
      </c>
      <c r="P21" s="139">
        <f t="shared" si="19"/>
        <v>0.3375000000000001</v>
      </c>
      <c r="Q21" s="139">
        <f t="shared" si="19"/>
        <v>0.3444976076555024</v>
      </c>
      <c r="R21" s="139">
        <f t="shared" si="19"/>
        <v>0.3730569948186529</v>
      </c>
      <c r="S21" s="139">
        <f t="shared" si="19"/>
        <v>0.5661861074705112</v>
      </c>
      <c r="T21" s="139">
        <f t="shared" si="19"/>
        <v>0.3068181818181818</v>
      </c>
      <c r="U21" s="139">
        <f t="shared" si="15"/>
        <v>2.386541521455947</v>
      </c>
      <c r="V21" s="136">
        <f t="shared" si="16"/>
        <v>0.3409345030651353</v>
      </c>
      <c r="W21" s="142">
        <f>MMULT(C21:I21,V17:V23)/V21</f>
        <v>9.208130368207737</v>
      </c>
    </row>
    <row r="22" spans="1:23" ht="14.25">
      <c r="A22" s="150" t="s">
        <v>13</v>
      </c>
      <c r="B22" s="151" t="s">
        <v>144</v>
      </c>
      <c r="C22" s="138">
        <v>9</v>
      </c>
      <c r="D22" s="138">
        <v>8</v>
      </c>
      <c r="E22" s="138">
        <v>4</v>
      </c>
      <c r="F22" s="152">
        <v>0.3333333333333333</v>
      </c>
      <c r="G22" s="152">
        <v>0.16666666666666666</v>
      </c>
      <c r="H22" s="138">
        <v>1</v>
      </c>
      <c r="I22" s="138">
        <v>9</v>
      </c>
      <c r="J22" s="134">
        <f t="shared" si="13"/>
        <v>0.18023912349209173</v>
      </c>
      <c r="L22" s="150" t="s">
        <v>13</v>
      </c>
      <c r="M22" s="151" t="s">
        <v>144</v>
      </c>
      <c r="N22" s="139">
        <f>C22/C24</f>
        <v>0.1836734693877551</v>
      </c>
      <c r="O22" s="139">
        <f aca="true" t="shared" si="20" ref="O22:T22">D22/D24</f>
        <v>0.2748091603053435</v>
      </c>
      <c r="P22" s="139">
        <f t="shared" si="20"/>
        <v>0.22500000000000003</v>
      </c>
      <c r="Q22" s="139">
        <f t="shared" si="20"/>
        <v>0.11483253588516747</v>
      </c>
      <c r="R22" s="139">
        <f t="shared" si="20"/>
        <v>0.06217616580310881</v>
      </c>
      <c r="S22" s="139">
        <f t="shared" si="20"/>
        <v>0.0943643512450852</v>
      </c>
      <c r="T22" s="139">
        <f t="shared" si="20"/>
        <v>0.3068181818181818</v>
      </c>
      <c r="U22" s="139">
        <f t="shared" si="15"/>
        <v>1.2616738644446421</v>
      </c>
      <c r="V22" s="136">
        <f t="shared" si="16"/>
        <v>0.18023912349209173</v>
      </c>
      <c r="W22" s="142">
        <f>MMULT(C22:I22,V17:V23)/V22</f>
        <v>8.851295396551466</v>
      </c>
    </row>
    <row r="23" spans="1:23" ht="14.25">
      <c r="A23" s="150" t="s">
        <v>14</v>
      </c>
      <c r="B23" s="151" t="s">
        <v>177</v>
      </c>
      <c r="C23" s="138">
        <v>3</v>
      </c>
      <c r="D23" s="138">
        <v>1</v>
      </c>
      <c r="E23" s="152">
        <v>0.3333333333333333</v>
      </c>
      <c r="F23" s="152">
        <v>0.16666666666666666</v>
      </c>
      <c r="G23" s="152">
        <v>0.1111111111111111</v>
      </c>
      <c r="H23" s="152">
        <v>0.1111111111111111</v>
      </c>
      <c r="I23" s="138">
        <v>1</v>
      </c>
      <c r="J23" s="134">
        <f t="shared" si="13"/>
        <v>0.03682407385511032</v>
      </c>
      <c r="L23" s="150" t="s">
        <v>14</v>
      </c>
      <c r="M23" s="151" t="s">
        <v>177</v>
      </c>
      <c r="N23" s="139">
        <f>C23/C24</f>
        <v>0.061224489795918366</v>
      </c>
      <c r="O23" s="139">
        <f aca="true" t="shared" si="21" ref="O23:T23">D23/D24</f>
        <v>0.03435114503816794</v>
      </c>
      <c r="P23" s="139">
        <f t="shared" si="21"/>
        <v>0.018750000000000003</v>
      </c>
      <c r="Q23" s="139">
        <f t="shared" si="21"/>
        <v>0.05741626794258373</v>
      </c>
      <c r="R23" s="139">
        <f t="shared" si="21"/>
        <v>0.04145077720207254</v>
      </c>
      <c r="S23" s="139">
        <f t="shared" si="21"/>
        <v>0.010484927916120577</v>
      </c>
      <c r="T23" s="139">
        <f t="shared" si="21"/>
        <v>0.034090909090909095</v>
      </c>
      <c r="U23" s="139">
        <f t="shared" si="15"/>
        <v>0.25776851698577224</v>
      </c>
      <c r="V23" s="136">
        <f t="shared" si="16"/>
        <v>0.03682407385511032</v>
      </c>
      <c r="W23" s="142">
        <f>MMULT(C23:I23,V17:V23)/V23</f>
        <v>7.608804613056909</v>
      </c>
    </row>
    <row r="24" spans="1:23" ht="14.25">
      <c r="A24" s="143"/>
      <c r="B24" s="151" t="s">
        <v>77</v>
      </c>
      <c r="C24" s="138">
        <f>SUM(C17:C23)</f>
        <v>49</v>
      </c>
      <c r="D24" s="138">
        <f aca="true" t="shared" si="22" ref="D24:I24">SUM(D17:D23)</f>
        <v>29.11111111111111</v>
      </c>
      <c r="E24" s="138">
        <f t="shared" si="22"/>
        <v>17.777777777777775</v>
      </c>
      <c r="F24" s="138">
        <f t="shared" si="22"/>
        <v>2.9027777777777777</v>
      </c>
      <c r="G24" s="138">
        <f t="shared" si="22"/>
        <v>2.6805555555555554</v>
      </c>
      <c r="H24" s="138">
        <f t="shared" si="22"/>
        <v>10.597222222222221</v>
      </c>
      <c r="I24" s="138">
        <f t="shared" si="22"/>
        <v>29.333333333333332</v>
      </c>
      <c r="J24" s="144"/>
      <c r="L24" s="143"/>
      <c r="M24" s="151" t="s">
        <v>77</v>
      </c>
      <c r="N24" s="137">
        <f>SUM(N17:N23)</f>
        <v>0.9999999999999999</v>
      </c>
      <c r="O24" s="137">
        <f aca="true" t="shared" si="23" ref="O24:T24">SUM(O17:O23)</f>
        <v>1</v>
      </c>
      <c r="P24" s="137">
        <f t="shared" si="23"/>
        <v>1.0000000000000002</v>
      </c>
      <c r="Q24" s="137">
        <f t="shared" si="23"/>
        <v>1</v>
      </c>
      <c r="R24" s="137">
        <f t="shared" si="23"/>
        <v>1</v>
      </c>
      <c r="S24" s="137">
        <f t="shared" si="23"/>
        <v>1.0000000000000002</v>
      </c>
      <c r="T24" s="137">
        <f t="shared" si="23"/>
        <v>1.0000000000000002</v>
      </c>
      <c r="V24" s="129" t="s">
        <v>38</v>
      </c>
      <c r="W24" s="153">
        <f>(AVERAGE(W17:W23)-7)/6</f>
        <v>0.18815982872163564</v>
      </c>
    </row>
    <row r="25" spans="1:23" ht="14.25">
      <c r="A25" s="143"/>
      <c r="B25" s="145"/>
      <c r="C25" s="141"/>
      <c r="D25" s="141"/>
      <c r="E25" s="141"/>
      <c r="F25" s="141"/>
      <c r="G25" s="141"/>
      <c r="H25" s="141"/>
      <c r="I25" s="132"/>
      <c r="J25" s="144"/>
      <c r="L25" s="143"/>
      <c r="M25" s="145"/>
      <c r="N25" s="132"/>
      <c r="O25" s="132"/>
      <c r="P25" s="132"/>
      <c r="Q25" s="141"/>
      <c r="R25" s="141"/>
      <c r="S25" s="141"/>
      <c r="T25" s="132"/>
      <c r="V25" s="129" t="s">
        <v>41</v>
      </c>
      <c r="W25" s="153">
        <v>0</v>
      </c>
    </row>
    <row r="26" spans="1:24" ht="14.25">
      <c r="A26" s="143"/>
      <c r="B26" s="145"/>
      <c r="C26" s="141"/>
      <c r="D26" s="141"/>
      <c r="E26" s="141"/>
      <c r="F26" s="141"/>
      <c r="G26" s="141"/>
      <c r="H26" s="141"/>
      <c r="I26" s="132"/>
      <c r="J26" s="144"/>
      <c r="L26" s="143"/>
      <c r="M26" s="145"/>
      <c r="N26" s="132"/>
      <c r="O26" s="132"/>
      <c r="P26" s="132"/>
      <c r="Q26" s="141"/>
      <c r="R26" s="141"/>
      <c r="S26" s="141"/>
      <c r="T26" s="132"/>
      <c r="V26" s="129" t="s">
        <v>39</v>
      </c>
      <c r="W26" s="153" t="e">
        <f>W24/W25</f>
        <v>#DIV/0!</v>
      </c>
      <c r="X26" s="133" t="s">
        <v>42</v>
      </c>
    </row>
    <row r="27" spans="1:23" ht="14.25">
      <c r="A27" s="143"/>
      <c r="B27" s="145"/>
      <c r="C27" s="141"/>
      <c r="D27" s="141"/>
      <c r="E27" s="141"/>
      <c r="F27" s="141"/>
      <c r="G27" s="141"/>
      <c r="H27" s="141"/>
      <c r="I27" s="132"/>
      <c r="J27" s="144"/>
      <c r="L27" s="143"/>
      <c r="M27" s="145"/>
      <c r="N27" s="132"/>
      <c r="O27" s="132"/>
      <c r="P27" s="132"/>
      <c r="Q27" s="141"/>
      <c r="R27" s="141"/>
      <c r="S27" s="141"/>
      <c r="T27" s="132"/>
      <c r="V27" s="135" t="s">
        <v>37</v>
      </c>
      <c r="W27" s="155">
        <f>AVERAGE(V21:V23)</f>
        <v>0.1859992334707791</v>
      </c>
    </row>
    <row r="28" spans="1:10" ht="14.25">
      <c r="A28" s="143"/>
      <c r="B28" s="145"/>
      <c r="C28" s="141"/>
      <c r="D28" s="141"/>
      <c r="E28" s="141"/>
      <c r="F28" s="141"/>
      <c r="G28" s="141"/>
      <c r="H28" s="141"/>
      <c r="I28" s="132"/>
      <c r="J28" s="144"/>
    </row>
    <row r="29" spans="2:13" ht="14.25">
      <c r="B29" s="147" t="s">
        <v>123</v>
      </c>
      <c r="M29" s="146" t="s">
        <v>180</v>
      </c>
    </row>
    <row r="30" spans="1:23" ht="42">
      <c r="A30" s="148"/>
      <c r="B30" s="156" t="s">
        <v>54</v>
      </c>
      <c r="C30" s="138" t="s">
        <v>8</v>
      </c>
      <c r="D30" s="138" t="s">
        <v>9</v>
      </c>
      <c r="E30" s="138" t="s">
        <v>10</v>
      </c>
      <c r="F30" s="138" t="s">
        <v>11</v>
      </c>
      <c r="G30" s="138" t="s">
        <v>12</v>
      </c>
      <c r="H30" s="138" t="s">
        <v>13</v>
      </c>
      <c r="I30" s="138" t="s">
        <v>14</v>
      </c>
      <c r="J30" s="129" t="s">
        <v>97</v>
      </c>
      <c r="L30" s="148"/>
      <c r="M30" s="156" t="s">
        <v>54</v>
      </c>
      <c r="N30" s="138" t="s">
        <v>8</v>
      </c>
      <c r="O30" s="138" t="s">
        <v>9</v>
      </c>
      <c r="P30" s="138" t="s">
        <v>10</v>
      </c>
      <c r="Q30" s="138" t="s">
        <v>11</v>
      </c>
      <c r="R30" s="138" t="s">
        <v>12</v>
      </c>
      <c r="S30" s="138" t="s">
        <v>13</v>
      </c>
      <c r="T30" s="138" t="s">
        <v>14</v>
      </c>
      <c r="U30" s="129" t="s">
        <v>77</v>
      </c>
      <c r="V30" s="30" t="s">
        <v>87</v>
      </c>
      <c r="W30" s="129" t="s">
        <v>86</v>
      </c>
    </row>
    <row r="31" spans="1:23" ht="14.25">
      <c r="A31" s="150" t="s">
        <v>8</v>
      </c>
      <c r="B31" s="151" t="s">
        <v>176</v>
      </c>
      <c r="C31" s="138">
        <v>1</v>
      </c>
      <c r="D31" s="152">
        <v>0.125</v>
      </c>
      <c r="E31" s="152">
        <v>0.125</v>
      </c>
      <c r="F31" s="152">
        <v>0.125</v>
      </c>
      <c r="G31" s="152">
        <v>0.125</v>
      </c>
      <c r="H31" s="152">
        <v>0.125</v>
      </c>
      <c r="I31" s="152">
        <v>0.3333333333333333</v>
      </c>
      <c r="J31" s="134">
        <f>V31</f>
        <v>0.020919645122156775</v>
      </c>
      <c r="L31" s="150" t="s">
        <v>8</v>
      </c>
      <c r="M31" s="151" t="s">
        <v>176</v>
      </c>
      <c r="N31" s="139">
        <f>C31/C38</f>
        <v>0.022727272727272728</v>
      </c>
      <c r="O31" s="139">
        <f aca="true" t="shared" si="24" ref="O31:T31">D31/D38</f>
        <v>0.004291845493562232</v>
      </c>
      <c r="P31" s="139">
        <f t="shared" si="24"/>
        <v>0.007025761124121781</v>
      </c>
      <c r="Q31" s="139">
        <f t="shared" si="24"/>
        <v>0.04285714285714286</v>
      </c>
      <c r="R31" s="139">
        <f t="shared" si="24"/>
        <v>0.04639175257731959</v>
      </c>
      <c r="S31" s="139">
        <f t="shared" si="24"/>
        <v>0.011780104712041885</v>
      </c>
      <c r="T31" s="139">
        <f t="shared" si="24"/>
        <v>0.011363636363636364</v>
      </c>
      <c r="U31" s="139">
        <f>SUM(N31:T31)</f>
        <v>0.14643751585509743</v>
      </c>
      <c r="V31" s="136">
        <f>U31/7</f>
        <v>0.020919645122156775</v>
      </c>
      <c r="W31" s="142">
        <f>MMULT(C31:I31,V31:V37)/V31</f>
        <v>7.226107619298079</v>
      </c>
    </row>
    <row r="32" spans="1:23" ht="14.25">
      <c r="A32" s="150" t="s">
        <v>9</v>
      </c>
      <c r="B32" s="151" t="s">
        <v>140</v>
      </c>
      <c r="C32" s="138">
        <v>8</v>
      </c>
      <c r="D32" s="138">
        <v>1</v>
      </c>
      <c r="E32" s="152">
        <v>0.3333333333333333</v>
      </c>
      <c r="F32" s="152">
        <v>0.125</v>
      </c>
      <c r="G32" s="152">
        <v>0.125</v>
      </c>
      <c r="H32" s="152">
        <v>0.125</v>
      </c>
      <c r="I32" s="138">
        <v>1</v>
      </c>
      <c r="J32" s="134">
        <f aca="true" t="shared" si="25" ref="J32:J37">V32</f>
        <v>0.05285831685739303</v>
      </c>
      <c r="L32" s="150" t="s">
        <v>9</v>
      </c>
      <c r="M32" s="151" t="s">
        <v>140</v>
      </c>
      <c r="N32" s="139">
        <f>C32/C38</f>
        <v>0.18181818181818182</v>
      </c>
      <c r="O32" s="139">
        <f aca="true" t="shared" si="26" ref="O32:T32">D32/D38</f>
        <v>0.034334763948497854</v>
      </c>
      <c r="P32" s="139">
        <f t="shared" si="26"/>
        <v>0.01873536299765808</v>
      </c>
      <c r="Q32" s="139">
        <f t="shared" si="26"/>
        <v>0.04285714285714286</v>
      </c>
      <c r="R32" s="139">
        <f t="shared" si="26"/>
        <v>0.04639175257731959</v>
      </c>
      <c r="S32" s="139">
        <f t="shared" si="26"/>
        <v>0.011780104712041885</v>
      </c>
      <c r="T32" s="139">
        <f t="shared" si="26"/>
        <v>0.034090909090909095</v>
      </c>
      <c r="U32" s="139">
        <f aca="true" t="shared" si="27" ref="U32:U37">SUM(N32:T32)</f>
        <v>0.3700082180017512</v>
      </c>
      <c r="V32" s="136">
        <f aca="true" t="shared" si="28" ref="V32:V37">U32/7</f>
        <v>0.05285831685739303</v>
      </c>
      <c r="W32" s="142">
        <f>MMULT(C32:I32,V31:V37)/V32</f>
        <v>7.31112565623902</v>
      </c>
    </row>
    <row r="33" spans="1:23" ht="14.25">
      <c r="A33" s="150" t="s">
        <v>10</v>
      </c>
      <c r="B33" s="151" t="s">
        <v>141</v>
      </c>
      <c r="C33" s="138">
        <v>8</v>
      </c>
      <c r="D33" s="138">
        <v>3</v>
      </c>
      <c r="E33" s="138">
        <v>1</v>
      </c>
      <c r="F33" s="152">
        <v>0.16666666666666666</v>
      </c>
      <c r="G33" s="152">
        <v>0.16666666666666666</v>
      </c>
      <c r="H33" s="152">
        <v>0.25</v>
      </c>
      <c r="I33" s="138">
        <v>3</v>
      </c>
      <c r="J33" s="134">
        <f t="shared" si="25"/>
        <v>0.08369428951420152</v>
      </c>
      <c r="L33" s="150" t="s">
        <v>10</v>
      </c>
      <c r="M33" s="151" t="s">
        <v>141</v>
      </c>
      <c r="N33" s="139">
        <f>C33/C38</f>
        <v>0.18181818181818182</v>
      </c>
      <c r="O33" s="139">
        <f aca="true" t="shared" si="29" ref="O33:T33">D33/D38</f>
        <v>0.10300429184549356</v>
      </c>
      <c r="P33" s="139">
        <f t="shared" si="29"/>
        <v>0.056206088992974246</v>
      </c>
      <c r="Q33" s="139">
        <f t="shared" si="29"/>
        <v>0.05714285714285714</v>
      </c>
      <c r="R33" s="139">
        <f t="shared" si="29"/>
        <v>0.061855670103092786</v>
      </c>
      <c r="S33" s="139">
        <f t="shared" si="29"/>
        <v>0.02356020942408377</v>
      </c>
      <c r="T33" s="139">
        <f t="shared" si="29"/>
        <v>0.10227272727272728</v>
      </c>
      <c r="U33" s="139">
        <f t="shared" si="27"/>
        <v>0.5858600265994106</v>
      </c>
      <c r="V33" s="136">
        <f t="shared" si="28"/>
        <v>0.08369428951420152</v>
      </c>
      <c r="W33" s="142">
        <f>MMULT(C33:I33,V31:V37)/V33</f>
        <v>8.028812577998108</v>
      </c>
    </row>
    <row r="34" spans="1:23" ht="14.25">
      <c r="A34" s="150" t="s">
        <v>11</v>
      </c>
      <c r="B34" s="151" t="s">
        <v>142</v>
      </c>
      <c r="C34" s="138">
        <v>8</v>
      </c>
      <c r="D34" s="138">
        <v>8</v>
      </c>
      <c r="E34" s="138">
        <v>6</v>
      </c>
      <c r="F34" s="138">
        <v>1</v>
      </c>
      <c r="G34" s="138">
        <v>1</v>
      </c>
      <c r="H34" s="138">
        <v>3</v>
      </c>
      <c r="I34" s="138">
        <v>6</v>
      </c>
      <c r="J34" s="134">
        <f t="shared" si="25"/>
        <v>0.28499885121059565</v>
      </c>
      <c r="L34" s="150" t="s">
        <v>11</v>
      </c>
      <c r="M34" s="151" t="s">
        <v>142</v>
      </c>
      <c r="N34" s="139">
        <f>C34/C38</f>
        <v>0.18181818181818182</v>
      </c>
      <c r="O34" s="139">
        <f aca="true" t="shared" si="30" ref="O34:T34">D34/D38</f>
        <v>0.27467811158798283</v>
      </c>
      <c r="P34" s="139">
        <f t="shared" si="30"/>
        <v>0.3372365339578455</v>
      </c>
      <c r="Q34" s="139">
        <f t="shared" si="30"/>
        <v>0.34285714285714286</v>
      </c>
      <c r="R34" s="139">
        <f t="shared" si="30"/>
        <v>0.3711340206185567</v>
      </c>
      <c r="S34" s="139">
        <f t="shared" si="30"/>
        <v>0.28272251308900526</v>
      </c>
      <c r="T34" s="139">
        <f t="shared" si="30"/>
        <v>0.20454545454545456</v>
      </c>
      <c r="U34" s="139">
        <f t="shared" si="27"/>
        <v>1.9949919584741695</v>
      </c>
      <c r="V34" s="136">
        <f t="shared" si="28"/>
        <v>0.28499885121059565</v>
      </c>
      <c r="W34" s="142">
        <f>MMULT(C34:I34,V31:V37)/V34</f>
        <v>8.713033878399088</v>
      </c>
    </row>
    <row r="35" spans="1:23" ht="14.25">
      <c r="A35" s="150" t="s">
        <v>12</v>
      </c>
      <c r="B35" s="151" t="s">
        <v>143</v>
      </c>
      <c r="C35" s="138">
        <v>8</v>
      </c>
      <c r="D35" s="138">
        <v>8</v>
      </c>
      <c r="E35" s="138">
        <v>6</v>
      </c>
      <c r="F35" s="138">
        <v>1</v>
      </c>
      <c r="G35" s="138">
        <v>1</v>
      </c>
      <c r="H35" s="138">
        <v>6</v>
      </c>
      <c r="I35" s="138">
        <v>9</v>
      </c>
      <c r="J35" s="134">
        <f t="shared" si="25"/>
        <v>0.33999817126227166</v>
      </c>
      <c r="L35" s="150" t="s">
        <v>12</v>
      </c>
      <c r="M35" s="151" t="s">
        <v>143</v>
      </c>
      <c r="N35" s="139">
        <f>C35/C38</f>
        <v>0.18181818181818182</v>
      </c>
      <c r="O35" s="139">
        <f aca="true" t="shared" si="31" ref="O35:T35">D35/D38</f>
        <v>0.27467811158798283</v>
      </c>
      <c r="P35" s="139">
        <f t="shared" si="31"/>
        <v>0.3372365339578455</v>
      </c>
      <c r="Q35" s="139">
        <f t="shared" si="31"/>
        <v>0.34285714285714286</v>
      </c>
      <c r="R35" s="139">
        <f t="shared" si="31"/>
        <v>0.3711340206185567</v>
      </c>
      <c r="S35" s="139">
        <f t="shared" si="31"/>
        <v>0.5654450261780105</v>
      </c>
      <c r="T35" s="139">
        <f t="shared" si="31"/>
        <v>0.3068181818181818</v>
      </c>
      <c r="U35" s="139">
        <f t="shared" si="27"/>
        <v>2.379987198835902</v>
      </c>
      <c r="V35" s="136">
        <f t="shared" si="28"/>
        <v>0.33999817126227166</v>
      </c>
      <c r="W35" s="142">
        <f>MMULT(C35:I35,V31:V37)/V35</f>
        <v>9.222981442402988</v>
      </c>
    </row>
    <row r="36" spans="1:23" ht="14.25">
      <c r="A36" s="150" t="s">
        <v>13</v>
      </c>
      <c r="B36" s="151" t="s">
        <v>144</v>
      </c>
      <c r="C36" s="138">
        <v>8</v>
      </c>
      <c r="D36" s="138">
        <v>8</v>
      </c>
      <c r="E36" s="138">
        <v>4</v>
      </c>
      <c r="F36" s="152">
        <v>0.3333333333333333</v>
      </c>
      <c r="G36" s="152">
        <v>0.16666666666666666</v>
      </c>
      <c r="H36" s="138">
        <v>1</v>
      </c>
      <c r="I36" s="138">
        <v>9</v>
      </c>
      <c r="J36" s="134">
        <f t="shared" si="25"/>
        <v>0.17978872189734083</v>
      </c>
      <c r="L36" s="150" t="s">
        <v>13</v>
      </c>
      <c r="M36" s="151" t="s">
        <v>144</v>
      </c>
      <c r="N36" s="139">
        <f>C36/C38</f>
        <v>0.18181818181818182</v>
      </c>
      <c r="O36" s="139">
        <f aca="true" t="shared" si="32" ref="O36:T36">D36/D38</f>
        <v>0.27467811158798283</v>
      </c>
      <c r="P36" s="139">
        <f t="shared" si="32"/>
        <v>0.22482435597189698</v>
      </c>
      <c r="Q36" s="139">
        <f t="shared" si="32"/>
        <v>0.11428571428571428</v>
      </c>
      <c r="R36" s="139">
        <f t="shared" si="32"/>
        <v>0.061855670103092786</v>
      </c>
      <c r="S36" s="139">
        <f t="shared" si="32"/>
        <v>0.09424083769633508</v>
      </c>
      <c r="T36" s="139">
        <f t="shared" si="32"/>
        <v>0.3068181818181818</v>
      </c>
      <c r="U36" s="139">
        <f t="shared" si="27"/>
        <v>1.2585210532813857</v>
      </c>
      <c r="V36" s="136">
        <f t="shared" si="28"/>
        <v>0.17978872189734083</v>
      </c>
      <c r="W36" s="142">
        <f>MMULT(C36:I36,V31:V37)/V36</f>
        <v>8.877829349460223</v>
      </c>
    </row>
    <row r="37" spans="1:23" ht="14.25">
      <c r="A37" s="150" t="s">
        <v>14</v>
      </c>
      <c r="B37" s="151" t="s">
        <v>177</v>
      </c>
      <c r="C37" s="138">
        <v>3</v>
      </c>
      <c r="D37" s="138">
        <v>1</v>
      </c>
      <c r="E37" s="152">
        <v>0.3333333333333333</v>
      </c>
      <c r="F37" s="152">
        <v>0.16666666666666666</v>
      </c>
      <c r="G37" s="152">
        <v>0.1111111111111111</v>
      </c>
      <c r="H37" s="152">
        <v>0.1111111111111111</v>
      </c>
      <c r="I37" s="138">
        <v>1</v>
      </c>
      <c r="J37" s="134">
        <f t="shared" si="25"/>
        <v>0.037742004136040556</v>
      </c>
      <c r="L37" s="150" t="s">
        <v>14</v>
      </c>
      <c r="M37" s="151" t="s">
        <v>177</v>
      </c>
      <c r="N37" s="139">
        <f>C37/C38</f>
        <v>0.06818181818181818</v>
      </c>
      <c r="O37" s="139">
        <f aca="true" t="shared" si="33" ref="O37:T37">D37/D38</f>
        <v>0.034334763948497854</v>
      </c>
      <c r="P37" s="139">
        <f t="shared" si="33"/>
        <v>0.01873536299765808</v>
      </c>
      <c r="Q37" s="139">
        <f t="shared" si="33"/>
        <v>0.05714285714285714</v>
      </c>
      <c r="R37" s="139">
        <f t="shared" si="33"/>
        <v>0.041237113402061855</v>
      </c>
      <c r="S37" s="139">
        <f t="shared" si="33"/>
        <v>0.010471204188481676</v>
      </c>
      <c r="T37" s="139">
        <f t="shared" si="33"/>
        <v>0.034090909090909095</v>
      </c>
      <c r="U37" s="139">
        <f t="shared" si="27"/>
        <v>0.2641940289522839</v>
      </c>
      <c r="V37" s="136">
        <f t="shared" si="28"/>
        <v>0.037742004136040556</v>
      </c>
      <c r="W37" s="142">
        <f>MMULT(C37:I37,V31:V37)/V37</f>
        <v>7.591310191344579</v>
      </c>
    </row>
    <row r="38" spans="1:23" ht="14.25">
      <c r="A38" s="143"/>
      <c r="B38" s="151" t="s">
        <v>77</v>
      </c>
      <c r="C38" s="138">
        <f>SUM(C31:C37)</f>
        <v>44</v>
      </c>
      <c r="D38" s="138">
        <f aca="true" t="shared" si="34" ref="D38:I38">SUM(D31:D37)</f>
        <v>29.125</v>
      </c>
      <c r="E38" s="138">
        <f t="shared" si="34"/>
        <v>17.791666666666664</v>
      </c>
      <c r="F38" s="138">
        <f t="shared" si="34"/>
        <v>2.9166666666666665</v>
      </c>
      <c r="G38" s="138">
        <f t="shared" si="34"/>
        <v>2.694444444444444</v>
      </c>
      <c r="H38" s="138">
        <f t="shared" si="34"/>
        <v>10.61111111111111</v>
      </c>
      <c r="I38" s="138">
        <f t="shared" si="34"/>
        <v>29.333333333333332</v>
      </c>
      <c r="J38" s="144"/>
      <c r="L38" s="143"/>
      <c r="M38" s="151" t="s">
        <v>77</v>
      </c>
      <c r="N38" s="137">
        <f>SUM(N31:N37)</f>
        <v>1</v>
      </c>
      <c r="O38" s="137">
        <f aca="true" t="shared" si="35" ref="O38:T38">SUM(O31:O37)</f>
        <v>1</v>
      </c>
      <c r="P38" s="137">
        <f t="shared" si="35"/>
        <v>1</v>
      </c>
      <c r="Q38" s="137">
        <f t="shared" si="35"/>
        <v>1</v>
      </c>
      <c r="R38" s="137">
        <f t="shared" si="35"/>
        <v>1</v>
      </c>
      <c r="S38" s="137">
        <f t="shared" si="35"/>
        <v>1</v>
      </c>
      <c r="T38" s="137">
        <f t="shared" si="35"/>
        <v>1.0000000000000002</v>
      </c>
      <c r="V38" s="129" t="s">
        <v>38</v>
      </c>
      <c r="W38" s="153">
        <f>(AVERAGE(W31:W37)-7)/6</f>
        <v>0.18979049321766883</v>
      </c>
    </row>
    <row r="39" spans="1:23" ht="14.25">
      <c r="A39" s="143"/>
      <c r="B39" s="145"/>
      <c r="C39" s="141"/>
      <c r="D39" s="141"/>
      <c r="E39" s="141"/>
      <c r="F39" s="141"/>
      <c r="G39" s="141"/>
      <c r="H39" s="141"/>
      <c r="I39" s="132"/>
      <c r="J39" s="144"/>
      <c r="L39" s="143"/>
      <c r="M39" s="145"/>
      <c r="N39" s="132"/>
      <c r="O39" s="132"/>
      <c r="P39" s="132"/>
      <c r="Q39" s="141"/>
      <c r="R39" s="141"/>
      <c r="S39" s="141"/>
      <c r="T39" s="132"/>
      <c r="V39" s="129" t="s">
        <v>41</v>
      </c>
      <c r="W39" s="153">
        <v>0</v>
      </c>
    </row>
    <row r="40" spans="1:24" ht="14.25">
      <c r="A40" s="143"/>
      <c r="B40" s="145"/>
      <c r="C40" s="141"/>
      <c r="D40" s="141"/>
      <c r="E40" s="141"/>
      <c r="F40" s="141"/>
      <c r="G40" s="141"/>
      <c r="H40" s="141"/>
      <c r="I40" s="132"/>
      <c r="J40" s="144"/>
      <c r="L40" s="143"/>
      <c r="M40" s="145"/>
      <c r="N40" s="132"/>
      <c r="O40" s="132"/>
      <c r="P40" s="132"/>
      <c r="Q40" s="141"/>
      <c r="R40" s="141"/>
      <c r="S40" s="141"/>
      <c r="T40" s="132"/>
      <c r="V40" s="129" t="s">
        <v>39</v>
      </c>
      <c r="W40" s="153" t="e">
        <f>W38/W39</f>
        <v>#DIV/0!</v>
      </c>
      <c r="X40" s="133" t="s">
        <v>42</v>
      </c>
    </row>
    <row r="41" spans="1:23" ht="14.25">
      <c r="A41" s="143"/>
      <c r="B41" s="145"/>
      <c r="C41" s="141"/>
      <c r="D41" s="141"/>
      <c r="E41" s="141"/>
      <c r="F41" s="141"/>
      <c r="G41" s="141"/>
      <c r="H41" s="141"/>
      <c r="I41" s="132"/>
      <c r="J41" s="144"/>
      <c r="L41" s="143"/>
      <c r="M41" s="145"/>
      <c r="N41" s="132"/>
      <c r="O41" s="132"/>
      <c r="P41" s="132"/>
      <c r="Q41" s="141"/>
      <c r="R41" s="141"/>
      <c r="S41" s="141"/>
      <c r="T41" s="132"/>
      <c r="V41" s="135" t="s">
        <v>37</v>
      </c>
      <c r="W41" s="155">
        <f>AVERAGE(V35:V37)</f>
        <v>0.18584296576521767</v>
      </c>
    </row>
    <row r="42" spans="1:10" ht="14.25">
      <c r="A42" s="143"/>
      <c r="B42" s="145"/>
      <c r="C42" s="132"/>
      <c r="D42" s="132"/>
      <c r="E42" s="132"/>
      <c r="F42" s="132"/>
      <c r="G42" s="132"/>
      <c r="H42" s="132"/>
      <c r="I42" s="132"/>
      <c r="J42" s="144"/>
    </row>
    <row r="43" spans="2:13" ht="14.25">
      <c r="B43" s="147" t="s">
        <v>124</v>
      </c>
      <c r="M43" s="146" t="s">
        <v>181</v>
      </c>
    </row>
    <row r="44" spans="1:23" ht="42">
      <c r="A44" s="148"/>
      <c r="B44" s="149" t="s">
        <v>55</v>
      </c>
      <c r="C44" s="138" t="s">
        <v>8</v>
      </c>
      <c r="D44" s="138" t="s">
        <v>9</v>
      </c>
      <c r="E44" s="138" t="s">
        <v>10</v>
      </c>
      <c r="F44" s="138" t="s">
        <v>11</v>
      </c>
      <c r="G44" s="138" t="s">
        <v>12</v>
      </c>
      <c r="H44" s="138" t="s">
        <v>13</v>
      </c>
      <c r="I44" s="138" t="s">
        <v>14</v>
      </c>
      <c r="J44" s="129" t="s">
        <v>97</v>
      </c>
      <c r="L44" s="148"/>
      <c r="M44" s="149" t="s">
        <v>55</v>
      </c>
      <c r="N44" s="138" t="s">
        <v>8</v>
      </c>
      <c r="O44" s="138" t="s">
        <v>9</v>
      </c>
      <c r="P44" s="138" t="s">
        <v>10</v>
      </c>
      <c r="Q44" s="138" t="s">
        <v>11</v>
      </c>
      <c r="R44" s="138" t="s">
        <v>12</v>
      </c>
      <c r="S44" s="138" t="s">
        <v>13</v>
      </c>
      <c r="T44" s="138" t="s">
        <v>14</v>
      </c>
      <c r="U44" s="129" t="s">
        <v>77</v>
      </c>
      <c r="V44" s="30" t="s">
        <v>87</v>
      </c>
      <c r="W44" s="129" t="s">
        <v>86</v>
      </c>
    </row>
    <row r="45" spans="1:23" ht="14.25">
      <c r="A45" s="150" t="s">
        <v>8</v>
      </c>
      <c r="B45" s="151" t="s">
        <v>176</v>
      </c>
      <c r="C45" s="138">
        <v>1</v>
      </c>
      <c r="D45" s="152">
        <v>0.1111111111111111</v>
      </c>
      <c r="E45" s="152">
        <v>0.1111111111111111</v>
      </c>
      <c r="F45" s="152">
        <v>0.16666666666666666</v>
      </c>
      <c r="G45" s="152">
        <v>0.25</v>
      </c>
      <c r="H45" s="152">
        <v>0.25</v>
      </c>
      <c r="I45" s="138">
        <v>1</v>
      </c>
      <c r="J45" s="134">
        <f>V45</f>
        <v>0.03421039538515323</v>
      </c>
      <c r="L45" s="150" t="s">
        <v>8</v>
      </c>
      <c r="M45" s="151" t="s">
        <v>176</v>
      </c>
      <c r="N45" s="139">
        <f>C45/C52</f>
        <v>0.029411764705882353</v>
      </c>
      <c r="O45" s="139">
        <f aca="true" t="shared" si="36" ref="O45:T45">D45/D52</f>
        <v>0.006756756756756757</v>
      </c>
      <c r="P45" s="139">
        <f t="shared" si="36"/>
        <v>0.007692307692307692</v>
      </c>
      <c r="Q45" s="139">
        <f t="shared" si="36"/>
        <v>0.055045871559633024</v>
      </c>
      <c r="R45" s="139">
        <f t="shared" si="36"/>
        <v>0.06382978723404256</v>
      </c>
      <c r="S45" s="139">
        <f t="shared" si="36"/>
        <v>0.04225352112676056</v>
      </c>
      <c r="T45" s="139">
        <f t="shared" si="36"/>
        <v>0.034482758620689655</v>
      </c>
      <c r="U45" s="139">
        <f>SUM(N45:T45)</f>
        <v>0.23947276769607262</v>
      </c>
      <c r="V45" s="136">
        <f>U45/7</f>
        <v>0.03421039538515323</v>
      </c>
      <c r="W45" s="142">
        <f>MMULT(C45:I45,V45:V51)/V45</f>
        <v>7.176301074836524</v>
      </c>
    </row>
    <row r="46" spans="1:23" ht="14.25">
      <c r="A46" s="150" t="s">
        <v>9</v>
      </c>
      <c r="B46" s="151" t="s">
        <v>140</v>
      </c>
      <c r="C46" s="138">
        <v>9</v>
      </c>
      <c r="D46" s="138">
        <v>1</v>
      </c>
      <c r="E46" s="138">
        <v>1</v>
      </c>
      <c r="F46" s="152">
        <v>0.16666666666666666</v>
      </c>
      <c r="G46" s="152">
        <v>0.25</v>
      </c>
      <c r="H46" s="152">
        <v>0.25</v>
      </c>
      <c r="I46" s="138">
        <v>3</v>
      </c>
      <c r="J46" s="134">
        <f aca="true" t="shared" si="37" ref="J46:J51">V46</f>
        <v>0.09418927402528945</v>
      </c>
      <c r="L46" s="150" t="s">
        <v>9</v>
      </c>
      <c r="M46" s="151" t="s">
        <v>140</v>
      </c>
      <c r="N46" s="139">
        <f>C46/C52</f>
        <v>0.2647058823529412</v>
      </c>
      <c r="O46" s="139">
        <f aca="true" t="shared" si="38" ref="O46:T46">D46/D52</f>
        <v>0.060810810810810814</v>
      </c>
      <c r="P46" s="139">
        <f t="shared" si="38"/>
        <v>0.06923076923076923</v>
      </c>
      <c r="Q46" s="139">
        <f t="shared" si="38"/>
        <v>0.055045871559633024</v>
      </c>
      <c r="R46" s="139">
        <f t="shared" si="38"/>
        <v>0.06382978723404256</v>
      </c>
      <c r="S46" s="139">
        <f t="shared" si="38"/>
        <v>0.04225352112676056</v>
      </c>
      <c r="T46" s="139">
        <f t="shared" si="38"/>
        <v>0.10344827586206896</v>
      </c>
      <c r="U46" s="139">
        <f aca="true" t="shared" si="39" ref="U46:U51">SUM(N46:T46)</f>
        <v>0.6593249181770262</v>
      </c>
      <c r="V46" s="136">
        <f aca="true" t="shared" si="40" ref="V46:V51">U46/7</f>
        <v>0.09418927402528945</v>
      </c>
      <c r="W46" s="142">
        <f>MMULT(C46:I46,V45:V51)/V46</f>
        <v>7.978207764248787</v>
      </c>
    </row>
    <row r="47" spans="1:23" ht="14.25">
      <c r="A47" s="150" t="s">
        <v>10</v>
      </c>
      <c r="B47" s="151" t="s">
        <v>141</v>
      </c>
      <c r="C47" s="138">
        <v>9</v>
      </c>
      <c r="D47" s="138">
        <v>1</v>
      </c>
      <c r="E47" s="138">
        <v>1</v>
      </c>
      <c r="F47" s="152">
        <v>0.25</v>
      </c>
      <c r="G47" s="152">
        <v>0.25</v>
      </c>
      <c r="H47" s="152">
        <v>0.25</v>
      </c>
      <c r="I47" s="138">
        <v>3</v>
      </c>
      <c r="J47" s="134">
        <f t="shared" si="37"/>
        <v>0.09812112199383469</v>
      </c>
      <c r="L47" s="150" t="s">
        <v>10</v>
      </c>
      <c r="M47" s="151" t="s">
        <v>141</v>
      </c>
      <c r="N47" s="139">
        <f>C47/C52</f>
        <v>0.2647058823529412</v>
      </c>
      <c r="O47" s="139">
        <f aca="true" t="shared" si="41" ref="O47:T47">D47/D52</f>
        <v>0.060810810810810814</v>
      </c>
      <c r="P47" s="139">
        <f t="shared" si="41"/>
        <v>0.06923076923076923</v>
      </c>
      <c r="Q47" s="139">
        <f t="shared" si="41"/>
        <v>0.08256880733944955</v>
      </c>
      <c r="R47" s="139">
        <f t="shared" si="41"/>
        <v>0.06382978723404256</v>
      </c>
      <c r="S47" s="139">
        <f t="shared" si="41"/>
        <v>0.04225352112676056</v>
      </c>
      <c r="T47" s="139">
        <f t="shared" si="41"/>
        <v>0.10344827586206896</v>
      </c>
      <c r="U47" s="139">
        <f t="shared" si="39"/>
        <v>0.6868478539568428</v>
      </c>
      <c r="V47" s="136">
        <f t="shared" si="40"/>
        <v>0.09812112199383469</v>
      </c>
      <c r="W47" s="142">
        <f>MMULT(C47:I47,V45:V51)/V47</f>
        <v>7.928006883103462</v>
      </c>
    </row>
    <row r="48" spans="1:23" ht="14.25">
      <c r="A48" s="150" t="s">
        <v>11</v>
      </c>
      <c r="B48" s="151" t="s">
        <v>142</v>
      </c>
      <c r="C48" s="138">
        <v>6</v>
      </c>
      <c r="D48" s="138">
        <v>6</v>
      </c>
      <c r="E48" s="138">
        <v>4</v>
      </c>
      <c r="F48" s="138">
        <v>1</v>
      </c>
      <c r="G48" s="138">
        <v>1</v>
      </c>
      <c r="H48" s="138">
        <v>3</v>
      </c>
      <c r="I48" s="138">
        <v>9</v>
      </c>
      <c r="J48" s="134">
        <f t="shared" si="37"/>
        <v>0.3173199984892197</v>
      </c>
      <c r="L48" s="150" t="s">
        <v>11</v>
      </c>
      <c r="M48" s="151" t="s">
        <v>142</v>
      </c>
      <c r="N48" s="139">
        <f>C48/C52</f>
        <v>0.17647058823529413</v>
      </c>
      <c r="O48" s="139">
        <f aca="true" t="shared" si="42" ref="O48:T48">D48/D52</f>
        <v>0.3648648648648649</v>
      </c>
      <c r="P48" s="139">
        <f t="shared" si="42"/>
        <v>0.27692307692307694</v>
      </c>
      <c r="Q48" s="139">
        <f t="shared" si="42"/>
        <v>0.3302752293577982</v>
      </c>
      <c r="R48" s="139">
        <f t="shared" si="42"/>
        <v>0.25531914893617025</v>
      </c>
      <c r="S48" s="139">
        <f t="shared" si="42"/>
        <v>0.5070422535211268</v>
      </c>
      <c r="T48" s="139">
        <f t="shared" si="42"/>
        <v>0.3103448275862069</v>
      </c>
      <c r="U48" s="139">
        <f t="shared" si="39"/>
        <v>2.221239989424538</v>
      </c>
      <c r="V48" s="136">
        <f t="shared" si="40"/>
        <v>0.3173199984892197</v>
      </c>
      <c r="W48" s="142">
        <f>MMULT(C48:I48,V45:V51)/V48</f>
        <v>8.11712883401334</v>
      </c>
    </row>
    <row r="49" spans="1:23" ht="14.25">
      <c r="A49" s="150" t="s">
        <v>12</v>
      </c>
      <c r="B49" s="151" t="s">
        <v>143</v>
      </c>
      <c r="C49" s="138">
        <v>4</v>
      </c>
      <c r="D49" s="138">
        <v>4</v>
      </c>
      <c r="E49" s="138">
        <v>4</v>
      </c>
      <c r="F49" s="138">
        <v>1</v>
      </c>
      <c r="G49" s="138">
        <v>1</v>
      </c>
      <c r="H49" s="138">
        <v>1</v>
      </c>
      <c r="I49" s="138">
        <v>6</v>
      </c>
      <c r="J49" s="134">
        <f t="shared" si="37"/>
        <v>0.2284740562164283</v>
      </c>
      <c r="L49" s="150" t="s">
        <v>12</v>
      </c>
      <c r="M49" s="151" t="s">
        <v>143</v>
      </c>
      <c r="N49" s="139">
        <f>C49/C52</f>
        <v>0.11764705882352941</v>
      </c>
      <c r="O49" s="139">
        <f aca="true" t="shared" si="43" ref="O49:T49">D49/D52</f>
        <v>0.24324324324324326</v>
      </c>
      <c r="P49" s="139">
        <f t="shared" si="43"/>
        <v>0.27692307692307694</v>
      </c>
      <c r="Q49" s="139">
        <f t="shared" si="43"/>
        <v>0.3302752293577982</v>
      </c>
      <c r="R49" s="139">
        <f t="shared" si="43"/>
        <v>0.25531914893617025</v>
      </c>
      <c r="S49" s="139">
        <f t="shared" si="43"/>
        <v>0.16901408450704225</v>
      </c>
      <c r="T49" s="139">
        <f t="shared" si="43"/>
        <v>0.20689655172413793</v>
      </c>
      <c r="U49" s="139">
        <f t="shared" si="39"/>
        <v>1.5993183935149982</v>
      </c>
      <c r="V49" s="136">
        <f t="shared" si="40"/>
        <v>0.2284740562164283</v>
      </c>
      <c r="W49" s="142">
        <f>MMULT(C49:I49,V45:V51)/V49</f>
        <v>8.022319083732707</v>
      </c>
    </row>
    <row r="50" spans="1:23" ht="14.25">
      <c r="A50" s="150" t="s">
        <v>13</v>
      </c>
      <c r="B50" s="151" t="s">
        <v>144</v>
      </c>
      <c r="C50" s="138">
        <v>4</v>
      </c>
      <c r="D50" s="138">
        <v>4</v>
      </c>
      <c r="E50" s="138">
        <v>4</v>
      </c>
      <c r="F50" s="152">
        <v>0.3333333333333333</v>
      </c>
      <c r="G50" s="138">
        <v>1</v>
      </c>
      <c r="H50" s="138">
        <v>1</v>
      </c>
      <c r="I50" s="138">
        <v>6</v>
      </c>
      <c r="J50" s="134">
        <f t="shared" si="37"/>
        <v>0.19701927246806658</v>
      </c>
      <c r="L50" s="150" t="s">
        <v>13</v>
      </c>
      <c r="M50" s="151" t="s">
        <v>144</v>
      </c>
      <c r="N50" s="139">
        <f>C50/C52</f>
        <v>0.11764705882352941</v>
      </c>
      <c r="O50" s="139">
        <f aca="true" t="shared" si="44" ref="O50:T50">D50/D52</f>
        <v>0.24324324324324326</v>
      </c>
      <c r="P50" s="139">
        <f t="shared" si="44"/>
        <v>0.27692307692307694</v>
      </c>
      <c r="Q50" s="139">
        <f t="shared" si="44"/>
        <v>0.11009174311926605</v>
      </c>
      <c r="R50" s="139">
        <f t="shared" si="44"/>
        <v>0.25531914893617025</v>
      </c>
      <c r="S50" s="139">
        <f t="shared" si="44"/>
        <v>0.16901408450704225</v>
      </c>
      <c r="T50" s="139">
        <f t="shared" si="44"/>
        <v>0.20689655172413793</v>
      </c>
      <c r="U50" s="139">
        <f t="shared" si="39"/>
        <v>1.379134907276466</v>
      </c>
      <c r="V50" s="136">
        <f t="shared" si="40"/>
        <v>0.19701927246806658</v>
      </c>
      <c r="W50" s="142">
        <f>MMULT(C50:I50,V45:V51)/V50</f>
        <v>8.229373174272505</v>
      </c>
    </row>
    <row r="51" spans="1:23" ht="14.25">
      <c r="A51" s="150" t="s">
        <v>14</v>
      </c>
      <c r="B51" s="151" t="s">
        <v>177</v>
      </c>
      <c r="C51" s="138">
        <v>1</v>
      </c>
      <c r="D51" s="152">
        <v>0.3333333333333333</v>
      </c>
      <c r="E51" s="152">
        <v>0.3333333333333333</v>
      </c>
      <c r="F51" s="152">
        <v>0.1111111111111111</v>
      </c>
      <c r="G51" s="152">
        <v>0.16666666666666666</v>
      </c>
      <c r="H51" s="152">
        <v>0.16666666666666666</v>
      </c>
      <c r="I51" s="138">
        <v>1</v>
      </c>
      <c r="J51" s="134">
        <f t="shared" si="37"/>
        <v>0.030665881422008014</v>
      </c>
      <c r="L51" s="150" t="s">
        <v>14</v>
      </c>
      <c r="M51" s="151" t="s">
        <v>177</v>
      </c>
      <c r="N51" s="139">
        <f>C51/C52</f>
        <v>0.029411764705882353</v>
      </c>
      <c r="O51" s="139">
        <f aca="true" t="shared" si="45" ref="O51:T51">D51/D52</f>
        <v>0.02027027027027027</v>
      </c>
      <c r="P51" s="139">
        <f t="shared" si="45"/>
        <v>0.023076923076923075</v>
      </c>
      <c r="Q51" s="139">
        <f t="shared" si="45"/>
        <v>0.03669724770642202</v>
      </c>
      <c r="R51" s="139">
        <f t="shared" si="45"/>
        <v>0.0425531914893617</v>
      </c>
      <c r="S51" s="139">
        <f t="shared" si="45"/>
        <v>0.02816901408450704</v>
      </c>
      <c r="T51" s="139">
        <f t="shared" si="45"/>
        <v>0.034482758620689655</v>
      </c>
      <c r="U51" s="139">
        <f t="shared" si="39"/>
        <v>0.2146611699540561</v>
      </c>
      <c r="V51" s="136">
        <f t="shared" si="40"/>
        <v>0.030665881422008014</v>
      </c>
      <c r="W51" s="142">
        <f>MMULT(C51:I51,V45:V51)/V51</f>
        <v>7.668231390498015</v>
      </c>
    </row>
    <row r="52" spans="1:23" ht="14.25">
      <c r="A52" s="143"/>
      <c r="B52" s="151" t="s">
        <v>77</v>
      </c>
      <c r="C52" s="138">
        <f>SUM(C45:C51)</f>
        <v>34</v>
      </c>
      <c r="D52" s="138">
        <f aca="true" t="shared" si="46" ref="D52:I52">SUM(D45:D51)</f>
        <v>16.444444444444443</v>
      </c>
      <c r="E52" s="138">
        <f t="shared" si="46"/>
        <v>14.444444444444445</v>
      </c>
      <c r="F52" s="138">
        <f t="shared" si="46"/>
        <v>3.0277777777777777</v>
      </c>
      <c r="G52" s="138">
        <f t="shared" si="46"/>
        <v>3.9166666666666665</v>
      </c>
      <c r="H52" s="138">
        <f t="shared" si="46"/>
        <v>5.916666666666667</v>
      </c>
      <c r="I52" s="138">
        <f t="shared" si="46"/>
        <v>29</v>
      </c>
      <c r="J52" s="144"/>
      <c r="L52" s="143"/>
      <c r="M52" s="151" t="s">
        <v>77</v>
      </c>
      <c r="N52" s="137">
        <f>SUM(N45:N51)</f>
        <v>1</v>
      </c>
      <c r="O52" s="137">
        <f aca="true" t="shared" si="47" ref="O52:T52">SUM(O45:O51)</f>
        <v>1</v>
      </c>
      <c r="P52" s="137">
        <f t="shared" si="47"/>
        <v>1</v>
      </c>
      <c r="Q52" s="137">
        <f t="shared" si="47"/>
        <v>1</v>
      </c>
      <c r="R52" s="137">
        <f t="shared" si="47"/>
        <v>1.0000000000000002</v>
      </c>
      <c r="S52" s="137">
        <f t="shared" si="47"/>
        <v>1</v>
      </c>
      <c r="T52" s="137">
        <f t="shared" si="47"/>
        <v>0.9999999999999999</v>
      </c>
      <c r="V52" s="129" t="s">
        <v>38</v>
      </c>
      <c r="W52" s="153">
        <f>(AVERAGE(W45:W51)-7)/6</f>
        <v>0.14570400487393664</v>
      </c>
    </row>
    <row r="53" spans="1:23" ht="14.25">
      <c r="A53" s="143"/>
      <c r="B53" s="145"/>
      <c r="C53" s="132"/>
      <c r="D53" s="132"/>
      <c r="E53" s="132"/>
      <c r="F53" s="132"/>
      <c r="G53" s="132"/>
      <c r="H53" s="132"/>
      <c r="I53" s="132"/>
      <c r="J53" s="144"/>
      <c r="L53" s="143"/>
      <c r="M53" s="145"/>
      <c r="N53" s="132"/>
      <c r="O53" s="132"/>
      <c r="P53" s="132"/>
      <c r="Q53" s="141"/>
      <c r="R53" s="141"/>
      <c r="S53" s="141"/>
      <c r="T53" s="132"/>
      <c r="V53" s="129" t="s">
        <v>41</v>
      </c>
      <c r="W53" s="153">
        <v>0</v>
      </c>
    </row>
    <row r="54" spans="1:24" ht="14.25">
      <c r="A54" s="143"/>
      <c r="B54" s="145"/>
      <c r="C54" s="132"/>
      <c r="D54" s="132"/>
      <c r="E54" s="132"/>
      <c r="F54" s="132"/>
      <c r="G54" s="132"/>
      <c r="H54" s="132"/>
      <c r="I54" s="132"/>
      <c r="J54" s="144"/>
      <c r="L54" s="143"/>
      <c r="M54" s="145"/>
      <c r="N54" s="132"/>
      <c r="O54" s="132"/>
      <c r="P54" s="132"/>
      <c r="Q54" s="141"/>
      <c r="R54" s="141"/>
      <c r="S54" s="141"/>
      <c r="T54" s="132"/>
      <c r="V54" s="129" t="s">
        <v>39</v>
      </c>
      <c r="W54" s="153" t="e">
        <f>W52/W53</f>
        <v>#DIV/0!</v>
      </c>
      <c r="X54" s="133" t="s">
        <v>42</v>
      </c>
    </row>
    <row r="55" spans="1:23" ht="14.25">
      <c r="A55" s="143"/>
      <c r="B55" s="145"/>
      <c r="C55" s="132"/>
      <c r="D55" s="132"/>
      <c r="E55" s="132"/>
      <c r="F55" s="132"/>
      <c r="G55" s="132"/>
      <c r="H55" s="132"/>
      <c r="I55" s="132"/>
      <c r="J55" s="144"/>
      <c r="L55" s="143"/>
      <c r="M55" s="145"/>
      <c r="N55" s="132"/>
      <c r="O55" s="132"/>
      <c r="P55" s="132"/>
      <c r="Q55" s="141"/>
      <c r="R55" s="141"/>
      <c r="S55" s="141"/>
      <c r="T55" s="132"/>
      <c r="V55" s="135" t="s">
        <v>37</v>
      </c>
      <c r="W55" s="155">
        <f>AVERAGE(V49:V51)</f>
        <v>0.15205307003550095</v>
      </c>
    </row>
    <row r="56" spans="1:10" ht="14.25">
      <c r="A56" s="143"/>
      <c r="B56" s="145"/>
      <c r="C56" s="132"/>
      <c r="D56" s="132"/>
      <c r="E56" s="132"/>
      <c r="F56" s="132"/>
      <c r="G56" s="132"/>
      <c r="H56" s="132"/>
      <c r="I56" s="132"/>
      <c r="J56" s="144"/>
    </row>
    <row r="57" spans="2:13" ht="14.25">
      <c r="B57" s="147" t="s">
        <v>125</v>
      </c>
      <c r="M57" s="146" t="s">
        <v>182</v>
      </c>
    </row>
    <row r="58" spans="1:23" ht="42">
      <c r="A58" s="148"/>
      <c r="B58" s="149" t="s">
        <v>56</v>
      </c>
      <c r="C58" s="138" t="s">
        <v>8</v>
      </c>
      <c r="D58" s="138" t="s">
        <v>9</v>
      </c>
      <c r="E58" s="138" t="s">
        <v>10</v>
      </c>
      <c r="F58" s="138" t="s">
        <v>11</v>
      </c>
      <c r="G58" s="138" t="s">
        <v>12</v>
      </c>
      <c r="H58" s="138" t="s">
        <v>13</v>
      </c>
      <c r="I58" s="138" t="s">
        <v>14</v>
      </c>
      <c r="J58" s="129" t="s">
        <v>97</v>
      </c>
      <c r="L58" s="148"/>
      <c r="M58" s="149" t="s">
        <v>56</v>
      </c>
      <c r="N58" s="138" t="s">
        <v>8</v>
      </c>
      <c r="O58" s="138" t="s">
        <v>9</v>
      </c>
      <c r="P58" s="138" t="s">
        <v>10</v>
      </c>
      <c r="Q58" s="138" t="s">
        <v>11</v>
      </c>
      <c r="R58" s="138" t="s">
        <v>12</v>
      </c>
      <c r="S58" s="138" t="s">
        <v>13</v>
      </c>
      <c r="T58" s="138" t="s">
        <v>14</v>
      </c>
      <c r="U58" s="129" t="s">
        <v>77</v>
      </c>
      <c r="V58" s="30" t="s">
        <v>87</v>
      </c>
      <c r="W58" s="129" t="s">
        <v>86</v>
      </c>
    </row>
    <row r="59" spans="1:23" ht="14.25">
      <c r="A59" s="150" t="s">
        <v>8</v>
      </c>
      <c r="B59" s="151" t="s">
        <v>176</v>
      </c>
      <c r="C59" s="138">
        <v>1</v>
      </c>
      <c r="D59" s="138">
        <v>5</v>
      </c>
      <c r="E59" s="152">
        <v>0.1111111111111111</v>
      </c>
      <c r="F59" s="152">
        <v>0.1111111111111111</v>
      </c>
      <c r="G59" s="152">
        <v>0.1111111111111111</v>
      </c>
      <c r="H59" s="152">
        <v>0.1111111111111111</v>
      </c>
      <c r="I59" s="152">
        <v>0.125</v>
      </c>
      <c r="J59" s="134">
        <f>V59</f>
        <v>0.0341350491554413</v>
      </c>
      <c r="L59" s="150" t="s">
        <v>8</v>
      </c>
      <c r="M59" s="151" t="s">
        <v>176</v>
      </c>
      <c r="N59" s="139">
        <f>C59/C66</f>
        <v>0.022123893805309734</v>
      </c>
      <c r="O59" s="139">
        <f aca="true" t="shared" si="48" ref="O59:T59">D59/D66</f>
        <v>0.11869436201780416</v>
      </c>
      <c r="P59" s="139">
        <f t="shared" si="48"/>
        <v>0.02564102564102564</v>
      </c>
      <c r="Q59" s="139">
        <f t="shared" si="48"/>
        <v>0.02127659574468085</v>
      </c>
      <c r="R59" s="139">
        <f t="shared" si="48"/>
        <v>0.02127659574468085</v>
      </c>
      <c r="S59" s="139">
        <f t="shared" si="48"/>
        <v>0.02564102564102564</v>
      </c>
      <c r="T59" s="139">
        <f t="shared" si="48"/>
        <v>0.004291845493562232</v>
      </c>
      <c r="U59" s="139">
        <f>SUM(N59:T59)</f>
        <v>0.2389453440880891</v>
      </c>
      <c r="V59" s="136">
        <f>U59/7</f>
        <v>0.0341350491554413</v>
      </c>
      <c r="W59" s="142">
        <f>MMULT(C59:I59,V59:V65)/V59</f>
        <v>12.297754326625801</v>
      </c>
    </row>
    <row r="60" spans="1:23" ht="14.25">
      <c r="A60" s="150" t="s">
        <v>9</v>
      </c>
      <c r="B60" s="151" t="s">
        <v>140</v>
      </c>
      <c r="C60" s="152">
        <v>0.2</v>
      </c>
      <c r="D60" s="138">
        <v>1</v>
      </c>
      <c r="E60" s="152">
        <v>0.1111111111111111</v>
      </c>
      <c r="F60" s="152">
        <v>0.1111111111111111</v>
      </c>
      <c r="G60" s="152">
        <v>0.1111111111111111</v>
      </c>
      <c r="H60" s="152">
        <v>0.1111111111111111</v>
      </c>
      <c r="I60" s="138">
        <v>8</v>
      </c>
      <c r="J60" s="134">
        <f aca="true" t="shared" si="49" ref="J60:J65">V60</f>
        <v>0.056668143646288374</v>
      </c>
      <c r="L60" s="150" t="s">
        <v>9</v>
      </c>
      <c r="M60" s="151" t="s">
        <v>140</v>
      </c>
      <c r="N60" s="139">
        <f>C60/C66</f>
        <v>0.004424778761061947</v>
      </c>
      <c r="O60" s="139">
        <f aca="true" t="shared" si="50" ref="O60:T60">D60/D66</f>
        <v>0.02373887240356083</v>
      </c>
      <c r="P60" s="139">
        <f t="shared" si="50"/>
        <v>0.02564102564102564</v>
      </c>
      <c r="Q60" s="139">
        <f t="shared" si="50"/>
        <v>0.02127659574468085</v>
      </c>
      <c r="R60" s="139">
        <f t="shared" si="50"/>
        <v>0.02127659574468085</v>
      </c>
      <c r="S60" s="139">
        <f t="shared" si="50"/>
        <v>0.02564102564102564</v>
      </c>
      <c r="T60" s="139">
        <f t="shared" si="50"/>
        <v>0.27467811158798283</v>
      </c>
      <c r="U60" s="139">
        <f aca="true" t="shared" si="51" ref="U60:U65">SUM(N60:T60)</f>
        <v>0.39667700552401863</v>
      </c>
      <c r="V60" s="136">
        <f aca="true" t="shared" si="52" ref="V60:V65">U60/7</f>
        <v>0.056668143646288374</v>
      </c>
      <c r="W60" s="142">
        <f>MMULT(C60:I60,V59:V65)/V60</f>
        <v>15.801243539301078</v>
      </c>
    </row>
    <row r="61" spans="1:23" ht="14.25">
      <c r="A61" s="150" t="s">
        <v>10</v>
      </c>
      <c r="B61" s="151" t="s">
        <v>141</v>
      </c>
      <c r="C61" s="138">
        <v>9</v>
      </c>
      <c r="D61" s="138">
        <v>9</v>
      </c>
      <c r="E61" s="138">
        <v>1</v>
      </c>
      <c r="F61" s="138">
        <v>1</v>
      </c>
      <c r="G61" s="138">
        <v>1</v>
      </c>
      <c r="H61" s="138">
        <v>1</v>
      </c>
      <c r="I61" s="138">
        <v>9</v>
      </c>
      <c r="J61" s="134">
        <f t="shared" si="49"/>
        <v>0.22375642233700468</v>
      </c>
      <c r="L61" s="150" t="s">
        <v>10</v>
      </c>
      <c r="M61" s="151" t="s">
        <v>141</v>
      </c>
      <c r="N61" s="139">
        <f>C61/C66</f>
        <v>0.1991150442477876</v>
      </c>
      <c r="O61" s="139">
        <f aca="true" t="shared" si="53" ref="O61:T61">D61/D66</f>
        <v>0.21364985163204747</v>
      </c>
      <c r="P61" s="139">
        <f t="shared" si="53"/>
        <v>0.23076923076923078</v>
      </c>
      <c r="Q61" s="139">
        <f t="shared" si="53"/>
        <v>0.19148936170212766</v>
      </c>
      <c r="R61" s="139">
        <f t="shared" si="53"/>
        <v>0.19148936170212766</v>
      </c>
      <c r="S61" s="139">
        <f t="shared" si="53"/>
        <v>0.23076923076923078</v>
      </c>
      <c r="T61" s="139">
        <f t="shared" si="53"/>
        <v>0.3090128755364807</v>
      </c>
      <c r="U61" s="139">
        <f t="shared" si="51"/>
        <v>1.5662949563590327</v>
      </c>
      <c r="V61" s="136">
        <f t="shared" si="52"/>
        <v>0.22375642233700468</v>
      </c>
      <c r="W61" s="142">
        <f>MMULT(C61:I61,V59:V65)/V61</f>
        <v>11.028198176716339</v>
      </c>
    </row>
    <row r="62" spans="1:23" ht="14.25">
      <c r="A62" s="150" t="s">
        <v>11</v>
      </c>
      <c r="B62" s="151" t="s">
        <v>142</v>
      </c>
      <c r="C62" s="138">
        <v>9</v>
      </c>
      <c r="D62" s="138">
        <v>9</v>
      </c>
      <c r="E62" s="138">
        <v>1</v>
      </c>
      <c r="F62" s="138">
        <v>1</v>
      </c>
      <c r="G62" s="138">
        <v>1</v>
      </c>
      <c r="H62" s="138">
        <v>1</v>
      </c>
      <c r="I62" s="138">
        <v>1</v>
      </c>
      <c r="J62" s="134">
        <f t="shared" si="49"/>
        <v>0.18451669211014998</v>
      </c>
      <c r="L62" s="150" t="s">
        <v>11</v>
      </c>
      <c r="M62" s="151" t="s">
        <v>142</v>
      </c>
      <c r="N62" s="139">
        <f>C62/C66</f>
        <v>0.1991150442477876</v>
      </c>
      <c r="O62" s="139">
        <f aca="true" t="shared" si="54" ref="O62:T62">D62/D66</f>
        <v>0.21364985163204747</v>
      </c>
      <c r="P62" s="139">
        <f t="shared" si="54"/>
        <v>0.23076923076923078</v>
      </c>
      <c r="Q62" s="139">
        <f t="shared" si="54"/>
        <v>0.19148936170212766</v>
      </c>
      <c r="R62" s="139">
        <f t="shared" si="54"/>
        <v>0.19148936170212766</v>
      </c>
      <c r="S62" s="139">
        <f t="shared" si="54"/>
        <v>0.23076923076923078</v>
      </c>
      <c r="T62" s="139">
        <f t="shared" si="54"/>
        <v>0.034334763948497854</v>
      </c>
      <c r="U62" s="139">
        <f t="shared" si="51"/>
        <v>1.2916168447710499</v>
      </c>
      <c r="V62" s="136">
        <f t="shared" si="52"/>
        <v>0.18451669211014998</v>
      </c>
      <c r="W62" s="142">
        <f>MMULT(C62:I62,V59:V65)/V62</f>
        <v>9.356473512885339</v>
      </c>
    </row>
    <row r="63" spans="1:23" ht="14.25">
      <c r="A63" s="150" t="s">
        <v>12</v>
      </c>
      <c r="B63" s="151" t="s">
        <v>143</v>
      </c>
      <c r="C63" s="138">
        <v>9</v>
      </c>
      <c r="D63" s="138">
        <v>9</v>
      </c>
      <c r="E63" s="138">
        <v>1</v>
      </c>
      <c r="F63" s="138">
        <v>1</v>
      </c>
      <c r="G63" s="138">
        <v>1</v>
      </c>
      <c r="H63" s="138">
        <v>1</v>
      </c>
      <c r="I63" s="138">
        <v>1</v>
      </c>
      <c r="J63" s="134">
        <f t="shared" si="49"/>
        <v>0.18451669211014998</v>
      </c>
      <c r="L63" s="150" t="s">
        <v>12</v>
      </c>
      <c r="M63" s="151" t="s">
        <v>143</v>
      </c>
      <c r="N63" s="139">
        <f>C63/C66</f>
        <v>0.1991150442477876</v>
      </c>
      <c r="O63" s="139">
        <f aca="true" t="shared" si="55" ref="O63:T63">D63/D66</f>
        <v>0.21364985163204747</v>
      </c>
      <c r="P63" s="139">
        <f t="shared" si="55"/>
        <v>0.23076923076923078</v>
      </c>
      <c r="Q63" s="139">
        <f t="shared" si="55"/>
        <v>0.19148936170212766</v>
      </c>
      <c r="R63" s="139">
        <f t="shared" si="55"/>
        <v>0.19148936170212766</v>
      </c>
      <c r="S63" s="139">
        <f t="shared" si="55"/>
        <v>0.23076923076923078</v>
      </c>
      <c r="T63" s="139">
        <f t="shared" si="55"/>
        <v>0.034334763948497854</v>
      </c>
      <c r="U63" s="139">
        <f t="shared" si="51"/>
        <v>1.2916168447710499</v>
      </c>
      <c r="V63" s="136">
        <f t="shared" si="52"/>
        <v>0.18451669211014998</v>
      </c>
      <c r="W63" s="142">
        <f>MMULT(C63:I63,V59:V65)/V63</f>
        <v>9.356473512885339</v>
      </c>
    </row>
    <row r="64" spans="1:23" ht="14.25">
      <c r="A64" s="150" t="s">
        <v>13</v>
      </c>
      <c r="B64" s="151" t="s">
        <v>144</v>
      </c>
      <c r="C64" s="138">
        <v>9</v>
      </c>
      <c r="D64" s="138">
        <v>9</v>
      </c>
      <c r="E64" s="138">
        <v>1</v>
      </c>
      <c r="F64" s="138">
        <v>1</v>
      </c>
      <c r="G64" s="138">
        <v>1</v>
      </c>
      <c r="H64" s="138">
        <v>1</v>
      </c>
      <c r="I64" s="138">
        <v>9</v>
      </c>
      <c r="J64" s="134">
        <f t="shared" si="49"/>
        <v>0.22375642233700468</v>
      </c>
      <c r="L64" s="150" t="s">
        <v>13</v>
      </c>
      <c r="M64" s="151" t="s">
        <v>144</v>
      </c>
      <c r="N64" s="139">
        <f>C64/C66</f>
        <v>0.1991150442477876</v>
      </c>
      <c r="O64" s="139">
        <f aca="true" t="shared" si="56" ref="O64:T64">D64/D66</f>
        <v>0.21364985163204747</v>
      </c>
      <c r="P64" s="139">
        <f t="shared" si="56"/>
        <v>0.23076923076923078</v>
      </c>
      <c r="Q64" s="139">
        <f t="shared" si="56"/>
        <v>0.19148936170212766</v>
      </c>
      <c r="R64" s="139">
        <f t="shared" si="56"/>
        <v>0.19148936170212766</v>
      </c>
      <c r="S64" s="139">
        <f t="shared" si="56"/>
        <v>0.23076923076923078</v>
      </c>
      <c r="T64" s="139">
        <f t="shared" si="56"/>
        <v>0.3090128755364807</v>
      </c>
      <c r="U64" s="139">
        <f t="shared" si="51"/>
        <v>1.5662949563590327</v>
      </c>
      <c r="V64" s="136">
        <f t="shared" si="52"/>
        <v>0.22375642233700468</v>
      </c>
      <c r="W64" s="142">
        <f>MMULT(C64:I64,V59:V65)/V64</f>
        <v>11.028198176716339</v>
      </c>
    </row>
    <row r="65" spans="1:23" ht="14.25">
      <c r="A65" s="150" t="s">
        <v>14</v>
      </c>
      <c r="B65" s="151" t="s">
        <v>177</v>
      </c>
      <c r="C65" s="138">
        <v>8</v>
      </c>
      <c r="D65" s="152">
        <v>0.125</v>
      </c>
      <c r="E65" s="152">
        <v>0.1111111111111111</v>
      </c>
      <c r="F65" s="138">
        <v>1</v>
      </c>
      <c r="G65" s="138">
        <v>1</v>
      </c>
      <c r="H65" s="152">
        <v>0.1111111111111111</v>
      </c>
      <c r="I65" s="138">
        <v>1</v>
      </c>
      <c r="J65" s="134">
        <f t="shared" si="49"/>
        <v>0.09265057830396108</v>
      </c>
      <c r="L65" s="150" t="s">
        <v>14</v>
      </c>
      <c r="M65" s="151" t="s">
        <v>177</v>
      </c>
      <c r="N65" s="139">
        <f>C65/C66</f>
        <v>0.17699115044247787</v>
      </c>
      <c r="O65" s="139">
        <f aca="true" t="shared" si="57" ref="O65:T65">D65/D66</f>
        <v>0.002967359050445104</v>
      </c>
      <c r="P65" s="139">
        <f t="shared" si="57"/>
        <v>0.02564102564102564</v>
      </c>
      <c r="Q65" s="139">
        <f t="shared" si="57"/>
        <v>0.19148936170212766</v>
      </c>
      <c r="R65" s="139">
        <f t="shared" si="57"/>
        <v>0.19148936170212766</v>
      </c>
      <c r="S65" s="139">
        <f t="shared" si="57"/>
        <v>0.02564102564102564</v>
      </c>
      <c r="T65" s="139">
        <f t="shared" si="57"/>
        <v>0.034334763948497854</v>
      </c>
      <c r="U65" s="139">
        <f t="shared" si="51"/>
        <v>0.6485540481277275</v>
      </c>
      <c r="V65" s="136">
        <f t="shared" si="52"/>
        <v>0.09265057830396108</v>
      </c>
      <c r="W65" s="142">
        <f>MMULT(C65:I65,V59:V65)/V65</f>
        <v>8.543622043403465</v>
      </c>
    </row>
    <row r="66" spans="1:23" ht="14.25">
      <c r="A66" s="143"/>
      <c r="B66" s="151" t="s">
        <v>77</v>
      </c>
      <c r="C66" s="138">
        <f>SUM(C59:C65)</f>
        <v>45.2</v>
      </c>
      <c r="D66" s="138">
        <f aca="true" t="shared" si="58" ref="D66:I66">SUM(D59:D65)</f>
        <v>42.125</v>
      </c>
      <c r="E66" s="138">
        <f t="shared" si="58"/>
        <v>4.333333333333333</v>
      </c>
      <c r="F66" s="138">
        <f t="shared" si="58"/>
        <v>5.222222222222222</v>
      </c>
      <c r="G66" s="138">
        <f t="shared" si="58"/>
        <v>5.222222222222222</v>
      </c>
      <c r="H66" s="138">
        <f t="shared" si="58"/>
        <v>4.333333333333333</v>
      </c>
      <c r="I66" s="138">
        <f t="shared" si="58"/>
        <v>29.125</v>
      </c>
      <c r="J66" s="144"/>
      <c r="L66" s="143"/>
      <c r="M66" s="151" t="s">
        <v>77</v>
      </c>
      <c r="N66" s="137">
        <f>SUM(N59:N65)</f>
        <v>1</v>
      </c>
      <c r="O66" s="137">
        <f aca="true" t="shared" si="59" ref="O66:T66">SUM(O59:O65)</f>
        <v>1</v>
      </c>
      <c r="P66" s="137">
        <f t="shared" si="59"/>
        <v>1</v>
      </c>
      <c r="Q66" s="137">
        <f t="shared" si="59"/>
        <v>1</v>
      </c>
      <c r="R66" s="137">
        <f t="shared" si="59"/>
        <v>1</v>
      </c>
      <c r="S66" s="137">
        <f t="shared" si="59"/>
        <v>1</v>
      </c>
      <c r="T66" s="137">
        <f t="shared" si="59"/>
        <v>1</v>
      </c>
      <c r="V66" s="129" t="s">
        <v>38</v>
      </c>
      <c r="W66" s="153">
        <f>(AVERAGE(W59:W65)-7)/6</f>
        <v>0.6764753163936593</v>
      </c>
    </row>
    <row r="67" spans="1:23" ht="14.25">
      <c r="A67" s="143"/>
      <c r="B67" s="145"/>
      <c r="C67" s="132"/>
      <c r="D67" s="132"/>
      <c r="E67" s="141"/>
      <c r="F67" s="141"/>
      <c r="G67" s="132"/>
      <c r="H67" s="141"/>
      <c r="I67" s="132"/>
      <c r="J67" s="144"/>
      <c r="L67" s="143"/>
      <c r="M67" s="145"/>
      <c r="N67" s="132"/>
      <c r="O67" s="132"/>
      <c r="P67" s="132"/>
      <c r="Q67" s="141"/>
      <c r="R67" s="141"/>
      <c r="S67" s="141"/>
      <c r="T67" s="132"/>
      <c r="V67" s="129" t="s">
        <v>41</v>
      </c>
      <c r="W67" s="153">
        <v>0</v>
      </c>
    </row>
    <row r="68" spans="1:24" ht="14.25">
      <c r="A68" s="143"/>
      <c r="B68" s="145"/>
      <c r="C68" s="132"/>
      <c r="D68" s="132"/>
      <c r="E68" s="141"/>
      <c r="F68" s="141"/>
      <c r="G68" s="132"/>
      <c r="H68" s="141"/>
      <c r="I68" s="132"/>
      <c r="J68" s="144"/>
      <c r="L68" s="143"/>
      <c r="M68" s="145"/>
      <c r="N68" s="132"/>
      <c r="O68" s="132"/>
      <c r="P68" s="132"/>
      <c r="Q68" s="141"/>
      <c r="R68" s="141"/>
      <c r="S68" s="141"/>
      <c r="T68" s="132"/>
      <c r="V68" s="129" t="s">
        <v>39</v>
      </c>
      <c r="W68" s="153" t="e">
        <f>W66/W67</f>
        <v>#DIV/0!</v>
      </c>
      <c r="X68" s="133" t="s">
        <v>42</v>
      </c>
    </row>
    <row r="69" spans="1:23" ht="14.25">
      <c r="A69" s="143"/>
      <c r="B69" s="145"/>
      <c r="C69" s="132"/>
      <c r="D69" s="132"/>
      <c r="E69" s="141"/>
      <c r="F69" s="141"/>
      <c r="G69" s="132"/>
      <c r="H69" s="141"/>
      <c r="I69" s="132"/>
      <c r="J69" s="144"/>
      <c r="L69" s="143"/>
      <c r="M69" s="145"/>
      <c r="N69" s="132"/>
      <c r="O69" s="132"/>
      <c r="P69" s="132"/>
      <c r="Q69" s="141"/>
      <c r="R69" s="141"/>
      <c r="S69" s="141"/>
      <c r="T69" s="132"/>
      <c r="V69" s="135" t="s">
        <v>37</v>
      </c>
      <c r="W69" s="155">
        <f>AVERAGE(V63:V65)</f>
        <v>0.1669745642503719</v>
      </c>
    </row>
    <row r="70" spans="1:10" ht="14.25">
      <c r="A70" s="143"/>
      <c r="B70" s="145"/>
      <c r="C70" s="132"/>
      <c r="D70" s="132"/>
      <c r="E70" s="132"/>
      <c r="F70" s="132"/>
      <c r="G70" s="132"/>
      <c r="H70" s="132"/>
      <c r="I70" s="132"/>
      <c r="J70" s="144"/>
    </row>
    <row r="71" spans="2:13" ht="14.25">
      <c r="B71" s="147" t="s">
        <v>126</v>
      </c>
      <c r="M71" s="146" t="s">
        <v>183</v>
      </c>
    </row>
    <row r="72" spans="1:23" ht="42">
      <c r="A72" s="148"/>
      <c r="B72" s="157" t="s">
        <v>57</v>
      </c>
      <c r="C72" s="138" t="s">
        <v>8</v>
      </c>
      <c r="D72" s="138" t="s">
        <v>9</v>
      </c>
      <c r="E72" s="138" t="s">
        <v>10</v>
      </c>
      <c r="F72" s="138" t="s">
        <v>11</v>
      </c>
      <c r="G72" s="138" t="s">
        <v>12</v>
      </c>
      <c r="H72" s="138" t="s">
        <v>13</v>
      </c>
      <c r="I72" s="138" t="s">
        <v>14</v>
      </c>
      <c r="J72" s="129" t="s">
        <v>97</v>
      </c>
      <c r="L72" s="148"/>
      <c r="M72" s="157" t="s">
        <v>57</v>
      </c>
      <c r="N72" s="138" t="s">
        <v>8</v>
      </c>
      <c r="O72" s="138" t="s">
        <v>9</v>
      </c>
      <c r="P72" s="138" t="s">
        <v>10</v>
      </c>
      <c r="Q72" s="138" t="s">
        <v>11</v>
      </c>
      <c r="R72" s="138" t="s">
        <v>12</v>
      </c>
      <c r="S72" s="138" t="s">
        <v>13</v>
      </c>
      <c r="T72" s="138" t="s">
        <v>14</v>
      </c>
      <c r="U72" s="129" t="s">
        <v>77</v>
      </c>
      <c r="V72" s="30" t="s">
        <v>87</v>
      </c>
      <c r="W72" s="129" t="s">
        <v>86</v>
      </c>
    </row>
    <row r="73" spans="1:23" ht="14.25">
      <c r="A73" s="150" t="s">
        <v>8</v>
      </c>
      <c r="B73" s="151" t="s">
        <v>176</v>
      </c>
      <c r="C73" s="138">
        <v>1</v>
      </c>
      <c r="D73" s="152">
        <v>0.1111111111111111</v>
      </c>
      <c r="E73" s="152">
        <v>0.1111111111111111</v>
      </c>
      <c r="F73" s="152">
        <v>0.1111111111111111</v>
      </c>
      <c r="G73" s="152">
        <v>0.1111111111111111</v>
      </c>
      <c r="H73" s="152">
        <v>0.1111111111111111</v>
      </c>
      <c r="I73" s="152">
        <v>0.3333333333333333</v>
      </c>
      <c r="J73" s="134">
        <f>V73</f>
        <v>0.01886454437171255</v>
      </c>
      <c r="L73" s="150" t="s">
        <v>8</v>
      </c>
      <c r="M73" s="151" t="s">
        <v>176</v>
      </c>
      <c r="N73" s="139">
        <f>C73/C80</f>
        <v>0.02040816326530612</v>
      </c>
      <c r="O73" s="139">
        <f aca="true" t="shared" si="60" ref="O73:T73">D73/D80</f>
        <v>0.003816793893129771</v>
      </c>
      <c r="P73" s="139">
        <f t="shared" si="60"/>
        <v>0.00625</v>
      </c>
      <c r="Q73" s="139">
        <f t="shared" si="60"/>
        <v>0.03827751196172249</v>
      </c>
      <c r="R73" s="139">
        <f t="shared" si="60"/>
        <v>0.04145077720207254</v>
      </c>
      <c r="S73" s="139">
        <f t="shared" si="60"/>
        <v>0.010484927916120577</v>
      </c>
      <c r="T73" s="139">
        <f t="shared" si="60"/>
        <v>0.011363636363636364</v>
      </c>
      <c r="U73" s="139">
        <f>SUM(N73:T73)</f>
        <v>0.13205181060198784</v>
      </c>
      <c r="V73" s="136">
        <f>U73/7</f>
        <v>0.01886454437171255</v>
      </c>
      <c r="W73" s="142">
        <f>MMULT(C73:I73,V73:V79)/V73</f>
        <v>7.212616421548045</v>
      </c>
    </row>
    <row r="74" spans="1:23" ht="14.25">
      <c r="A74" s="150" t="s">
        <v>9</v>
      </c>
      <c r="B74" s="151" t="s">
        <v>140</v>
      </c>
      <c r="C74" s="138">
        <v>9</v>
      </c>
      <c r="D74" s="138">
        <v>1</v>
      </c>
      <c r="E74" s="152">
        <v>0.3333333333333333</v>
      </c>
      <c r="F74" s="152">
        <v>0.125</v>
      </c>
      <c r="G74" s="152">
        <v>0.125</v>
      </c>
      <c r="H74" s="152">
        <v>0.125</v>
      </c>
      <c r="I74" s="138">
        <v>1</v>
      </c>
      <c r="J74" s="134">
        <f aca="true" t="shared" si="61" ref="J74:J79">V74</f>
        <v>0.05319362753310532</v>
      </c>
      <c r="L74" s="150" t="s">
        <v>9</v>
      </c>
      <c r="M74" s="151" t="s">
        <v>140</v>
      </c>
      <c r="N74" s="139">
        <f>C74/C80</f>
        <v>0.1836734693877551</v>
      </c>
      <c r="O74" s="139">
        <f aca="true" t="shared" si="62" ref="O74:T74">D74/D80</f>
        <v>0.03435114503816794</v>
      </c>
      <c r="P74" s="139">
        <f t="shared" si="62"/>
        <v>0.018750000000000003</v>
      </c>
      <c r="Q74" s="139">
        <f t="shared" si="62"/>
        <v>0.0430622009569378</v>
      </c>
      <c r="R74" s="139">
        <f t="shared" si="62"/>
        <v>0.04663212435233161</v>
      </c>
      <c r="S74" s="139">
        <f t="shared" si="62"/>
        <v>0.01179554390563565</v>
      </c>
      <c r="T74" s="139">
        <f t="shared" si="62"/>
        <v>0.034090909090909095</v>
      </c>
      <c r="U74" s="139">
        <f aca="true" t="shared" si="63" ref="U74:U79">SUM(N74:T74)</f>
        <v>0.37235539273173723</v>
      </c>
      <c r="V74" s="136">
        <f aca="true" t="shared" si="64" ref="V74:V79">U74/7</f>
        <v>0.05319362753310532</v>
      </c>
      <c r="W74" s="142">
        <f>MMULT(C74:I74,V73:V79)/V74</f>
        <v>7.307289040213328</v>
      </c>
    </row>
    <row r="75" spans="1:23" ht="14.25">
      <c r="A75" s="150" t="s">
        <v>10</v>
      </c>
      <c r="B75" s="151" t="s">
        <v>141</v>
      </c>
      <c r="C75" s="138">
        <v>9</v>
      </c>
      <c r="D75" s="138">
        <v>3</v>
      </c>
      <c r="E75" s="138">
        <v>1</v>
      </c>
      <c r="F75" s="152">
        <v>0.16666666666666666</v>
      </c>
      <c r="G75" s="152">
        <v>0.16666666666666666</v>
      </c>
      <c r="H75" s="152">
        <v>0.25</v>
      </c>
      <c r="I75" s="138">
        <v>3</v>
      </c>
      <c r="J75" s="134">
        <f t="shared" si="61"/>
        <v>0.08406187904742143</v>
      </c>
      <c r="L75" s="150" t="s">
        <v>10</v>
      </c>
      <c r="M75" s="151" t="s">
        <v>141</v>
      </c>
      <c r="N75" s="139">
        <f>C75/C80</f>
        <v>0.1836734693877551</v>
      </c>
      <c r="O75" s="139">
        <f aca="true" t="shared" si="65" ref="O75:T75">D75/D80</f>
        <v>0.10305343511450382</v>
      </c>
      <c r="P75" s="139">
        <f t="shared" si="65"/>
        <v>0.05625000000000001</v>
      </c>
      <c r="Q75" s="139">
        <f t="shared" si="65"/>
        <v>0.05741626794258373</v>
      </c>
      <c r="R75" s="139">
        <f t="shared" si="65"/>
        <v>0.06217616580310881</v>
      </c>
      <c r="S75" s="139">
        <f t="shared" si="65"/>
        <v>0.0235910878112713</v>
      </c>
      <c r="T75" s="139">
        <f t="shared" si="65"/>
        <v>0.10227272727272728</v>
      </c>
      <c r="U75" s="139">
        <f t="shared" si="63"/>
        <v>0.58843315333195</v>
      </c>
      <c r="V75" s="136">
        <f t="shared" si="64"/>
        <v>0.08406187904742143</v>
      </c>
      <c r="W75" s="142">
        <f>MMULT(C75:I75,V73:V79)/V75</f>
        <v>8.01106434543734</v>
      </c>
    </row>
    <row r="76" spans="1:23" ht="14.25">
      <c r="A76" s="150" t="s">
        <v>11</v>
      </c>
      <c r="B76" s="151" t="s">
        <v>142</v>
      </c>
      <c r="C76" s="138">
        <v>9</v>
      </c>
      <c r="D76" s="138">
        <v>8</v>
      </c>
      <c r="E76" s="138">
        <v>6</v>
      </c>
      <c r="F76" s="138">
        <v>1</v>
      </c>
      <c r="G76" s="138">
        <v>1</v>
      </c>
      <c r="H76" s="138">
        <v>3</v>
      </c>
      <c r="I76" s="138">
        <v>6</v>
      </c>
      <c r="J76" s="134">
        <f t="shared" si="61"/>
        <v>0.28588224863542344</v>
      </c>
      <c r="L76" s="150" t="s">
        <v>11</v>
      </c>
      <c r="M76" s="151" t="s">
        <v>142</v>
      </c>
      <c r="N76" s="139">
        <f>C76/C80</f>
        <v>0.1836734693877551</v>
      </c>
      <c r="O76" s="139">
        <f aca="true" t="shared" si="66" ref="O76:T76">D76/D80</f>
        <v>0.2748091603053435</v>
      </c>
      <c r="P76" s="139">
        <f t="shared" si="66"/>
        <v>0.3375000000000001</v>
      </c>
      <c r="Q76" s="139">
        <f t="shared" si="66"/>
        <v>0.3444976076555024</v>
      </c>
      <c r="R76" s="139">
        <f t="shared" si="66"/>
        <v>0.3730569948186529</v>
      </c>
      <c r="S76" s="139">
        <f t="shared" si="66"/>
        <v>0.2830930537352556</v>
      </c>
      <c r="T76" s="139">
        <f t="shared" si="66"/>
        <v>0.20454545454545456</v>
      </c>
      <c r="U76" s="139">
        <f t="shared" si="63"/>
        <v>2.001175740447964</v>
      </c>
      <c r="V76" s="136">
        <f t="shared" si="64"/>
        <v>0.28588224863542344</v>
      </c>
      <c r="W76" s="142">
        <f>MMULT(C76:I76,V73:V79)/V76</f>
        <v>8.70351262129387</v>
      </c>
    </row>
    <row r="77" spans="1:23" ht="14.25">
      <c r="A77" s="150" t="s">
        <v>12</v>
      </c>
      <c r="B77" s="151" t="s">
        <v>143</v>
      </c>
      <c r="C77" s="138">
        <v>9</v>
      </c>
      <c r="D77" s="138">
        <v>8</v>
      </c>
      <c r="E77" s="138">
        <v>6</v>
      </c>
      <c r="F77" s="138">
        <v>1</v>
      </c>
      <c r="G77" s="138">
        <v>1</v>
      </c>
      <c r="H77" s="138">
        <v>6</v>
      </c>
      <c r="I77" s="138">
        <v>9</v>
      </c>
      <c r="J77" s="134">
        <f t="shared" si="61"/>
        <v>0.3409345030651353</v>
      </c>
      <c r="L77" s="150" t="s">
        <v>12</v>
      </c>
      <c r="M77" s="151" t="s">
        <v>143</v>
      </c>
      <c r="N77" s="139">
        <f>C77/C80</f>
        <v>0.1836734693877551</v>
      </c>
      <c r="O77" s="139">
        <f aca="true" t="shared" si="67" ref="O77:T77">D77/D80</f>
        <v>0.2748091603053435</v>
      </c>
      <c r="P77" s="139">
        <f t="shared" si="67"/>
        <v>0.3375000000000001</v>
      </c>
      <c r="Q77" s="139">
        <f t="shared" si="67"/>
        <v>0.3444976076555024</v>
      </c>
      <c r="R77" s="139">
        <f t="shared" si="67"/>
        <v>0.3730569948186529</v>
      </c>
      <c r="S77" s="139">
        <f t="shared" si="67"/>
        <v>0.5661861074705112</v>
      </c>
      <c r="T77" s="139">
        <f t="shared" si="67"/>
        <v>0.3068181818181818</v>
      </c>
      <c r="U77" s="139">
        <f t="shared" si="63"/>
        <v>2.386541521455947</v>
      </c>
      <c r="V77" s="136">
        <f t="shared" si="64"/>
        <v>0.3409345030651353</v>
      </c>
      <c r="W77" s="142">
        <f>MMULT(C77:I77,V73:V79)/V77</f>
        <v>9.208130368207737</v>
      </c>
    </row>
    <row r="78" spans="1:23" ht="14.25">
      <c r="A78" s="150" t="s">
        <v>13</v>
      </c>
      <c r="B78" s="151" t="s">
        <v>144</v>
      </c>
      <c r="C78" s="138">
        <v>9</v>
      </c>
      <c r="D78" s="138">
        <v>8</v>
      </c>
      <c r="E78" s="138">
        <v>4</v>
      </c>
      <c r="F78" s="152">
        <v>0.3333333333333333</v>
      </c>
      <c r="G78" s="152">
        <v>0.16666666666666666</v>
      </c>
      <c r="H78" s="138">
        <v>1</v>
      </c>
      <c r="I78" s="138">
        <v>9</v>
      </c>
      <c r="J78" s="134">
        <f t="shared" si="61"/>
        <v>0.18023912349209173</v>
      </c>
      <c r="L78" s="150" t="s">
        <v>13</v>
      </c>
      <c r="M78" s="151" t="s">
        <v>144</v>
      </c>
      <c r="N78" s="139">
        <f>C78/C80</f>
        <v>0.1836734693877551</v>
      </c>
      <c r="O78" s="139">
        <f aca="true" t="shared" si="68" ref="O78:T78">D78/D80</f>
        <v>0.2748091603053435</v>
      </c>
      <c r="P78" s="139">
        <f t="shared" si="68"/>
        <v>0.22500000000000003</v>
      </c>
      <c r="Q78" s="139">
        <f t="shared" si="68"/>
        <v>0.11483253588516747</v>
      </c>
      <c r="R78" s="139">
        <f t="shared" si="68"/>
        <v>0.06217616580310881</v>
      </c>
      <c r="S78" s="139">
        <f t="shared" si="68"/>
        <v>0.0943643512450852</v>
      </c>
      <c r="T78" s="139">
        <f t="shared" si="68"/>
        <v>0.3068181818181818</v>
      </c>
      <c r="U78" s="139">
        <f t="shared" si="63"/>
        <v>1.2616738644446421</v>
      </c>
      <c r="V78" s="136">
        <f t="shared" si="64"/>
        <v>0.18023912349209173</v>
      </c>
      <c r="W78" s="142">
        <f>MMULT(C78:I78,V73:V79)/V78</f>
        <v>8.851295396551466</v>
      </c>
    </row>
    <row r="79" spans="1:23" ht="14.25">
      <c r="A79" s="150" t="s">
        <v>14</v>
      </c>
      <c r="B79" s="151" t="s">
        <v>177</v>
      </c>
      <c r="C79" s="138">
        <v>3</v>
      </c>
      <c r="D79" s="138">
        <v>1</v>
      </c>
      <c r="E79" s="152">
        <v>0.3333333333333333</v>
      </c>
      <c r="F79" s="152">
        <v>0.16666666666666666</v>
      </c>
      <c r="G79" s="152">
        <v>0.1111111111111111</v>
      </c>
      <c r="H79" s="152">
        <v>0.1111111111111111</v>
      </c>
      <c r="I79" s="138">
        <v>1</v>
      </c>
      <c r="J79" s="134">
        <f t="shared" si="61"/>
        <v>0.03682407385511032</v>
      </c>
      <c r="L79" s="150" t="s">
        <v>14</v>
      </c>
      <c r="M79" s="151" t="s">
        <v>177</v>
      </c>
      <c r="N79" s="139">
        <f>C79/C80</f>
        <v>0.061224489795918366</v>
      </c>
      <c r="O79" s="139">
        <f aca="true" t="shared" si="69" ref="O79:T79">D79/D80</f>
        <v>0.03435114503816794</v>
      </c>
      <c r="P79" s="139">
        <f t="shared" si="69"/>
        <v>0.018750000000000003</v>
      </c>
      <c r="Q79" s="139">
        <f t="shared" si="69"/>
        <v>0.05741626794258373</v>
      </c>
      <c r="R79" s="139">
        <f t="shared" si="69"/>
        <v>0.04145077720207254</v>
      </c>
      <c r="S79" s="139">
        <f t="shared" si="69"/>
        <v>0.010484927916120577</v>
      </c>
      <c r="T79" s="139">
        <f t="shared" si="69"/>
        <v>0.034090909090909095</v>
      </c>
      <c r="U79" s="139">
        <f t="shared" si="63"/>
        <v>0.25776851698577224</v>
      </c>
      <c r="V79" s="136">
        <f t="shared" si="64"/>
        <v>0.03682407385511032</v>
      </c>
      <c r="W79" s="142">
        <f>MMULT(C79:I79,V73:V79)/V79</f>
        <v>7.608804613056909</v>
      </c>
    </row>
    <row r="80" spans="1:23" ht="14.25">
      <c r="A80" s="143"/>
      <c r="B80" s="151" t="s">
        <v>77</v>
      </c>
      <c r="C80" s="138">
        <f>SUM(C73:C79)</f>
        <v>49</v>
      </c>
      <c r="D80" s="138">
        <f aca="true" t="shared" si="70" ref="D80:I80">SUM(D73:D79)</f>
        <v>29.11111111111111</v>
      </c>
      <c r="E80" s="138">
        <f t="shared" si="70"/>
        <v>17.777777777777775</v>
      </c>
      <c r="F80" s="138">
        <f t="shared" si="70"/>
        <v>2.9027777777777777</v>
      </c>
      <c r="G80" s="138">
        <f t="shared" si="70"/>
        <v>2.6805555555555554</v>
      </c>
      <c r="H80" s="138">
        <f t="shared" si="70"/>
        <v>10.597222222222221</v>
      </c>
      <c r="I80" s="138">
        <f t="shared" si="70"/>
        <v>29.333333333333332</v>
      </c>
      <c r="J80" s="144"/>
      <c r="L80" s="143"/>
      <c r="M80" s="151" t="s">
        <v>77</v>
      </c>
      <c r="N80" s="137">
        <f>SUM(N73:N79)</f>
        <v>0.9999999999999999</v>
      </c>
      <c r="O80" s="137">
        <f aca="true" t="shared" si="71" ref="O80:T80">SUM(O73:O79)</f>
        <v>1</v>
      </c>
      <c r="P80" s="137">
        <f t="shared" si="71"/>
        <v>1.0000000000000002</v>
      </c>
      <c r="Q80" s="137">
        <f t="shared" si="71"/>
        <v>1</v>
      </c>
      <c r="R80" s="137">
        <f t="shared" si="71"/>
        <v>1</v>
      </c>
      <c r="S80" s="137">
        <f t="shared" si="71"/>
        <v>1.0000000000000002</v>
      </c>
      <c r="T80" s="137">
        <f t="shared" si="71"/>
        <v>1.0000000000000002</v>
      </c>
      <c r="V80" s="129" t="s">
        <v>38</v>
      </c>
      <c r="W80" s="153">
        <f>(AVERAGE(W73:W79)-7)/6</f>
        <v>0.18815982872163564</v>
      </c>
    </row>
    <row r="81" spans="1:23" ht="14.25">
      <c r="A81" s="143"/>
      <c r="B81" s="145"/>
      <c r="C81" s="132"/>
      <c r="D81" s="141"/>
      <c r="E81" s="141"/>
      <c r="F81" s="141"/>
      <c r="G81" s="141"/>
      <c r="H81" s="141"/>
      <c r="I81" s="132"/>
      <c r="J81" s="144"/>
      <c r="L81" s="143"/>
      <c r="M81" s="145"/>
      <c r="N81" s="132"/>
      <c r="O81" s="132"/>
      <c r="P81" s="132"/>
      <c r="Q81" s="141"/>
      <c r="R81" s="141"/>
      <c r="S81" s="141"/>
      <c r="T81" s="132"/>
      <c r="V81" s="129" t="s">
        <v>41</v>
      </c>
      <c r="W81" s="153">
        <v>0</v>
      </c>
    </row>
    <row r="82" spans="1:24" ht="14.25">
      <c r="A82" s="143"/>
      <c r="B82" s="145"/>
      <c r="C82" s="132"/>
      <c r="D82" s="141"/>
      <c r="E82" s="141"/>
      <c r="F82" s="141"/>
      <c r="G82" s="141"/>
      <c r="H82" s="141"/>
      <c r="I82" s="132"/>
      <c r="J82" s="144"/>
      <c r="L82" s="143"/>
      <c r="M82" s="145"/>
      <c r="N82" s="132"/>
      <c r="O82" s="132"/>
      <c r="P82" s="132"/>
      <c r="Q82" s="141"/>
      <c r="R82" s="141"/>
      <c r="S82" s="141"/>
      <c r="T82" s="132"/>
      <c r="V82" s="129" t="s">
        <v>39</v>
      </c>
      <c r="W82" s="153" t="e">
        <f>W80/W81</f>
        <v>#DIV/0!</v>
      </c>
      <c r="X82" s="133" t="s">
        <v>42</v>
      </c>
    </row>
    <row r="83" spans="1:23" ht="14.25">
      <c r="A83" s="143"/>
      <c r="B83" s="145"/>
      <c r="C83" s="132"/>
      <c r="D83" s="141"/>
      <c r="E83" s="141"/>
      <c r="F83" s="141"/>
      <c r="G83" s="141"/>
      <c r="H83" s="141"/>
      <c r="I83" s="132"/>
      <c r="J83" s="144"/>
      <c r="L83" s="143"/>
      <c r="M83" s="145"/>
      <c r="N83" s="132"/>
      <c r="O83" s="132"/>
      <c r="P83" s="132"/>
      <c r="Q83" s="141"/>
      <c r="R83" s="141"/>
      <c r="S83" s="141"/>
      <c r="T83" s="132"/>
      <c r="V83" s="135" t="s">
        <v>37</v>
      </c>
      <c r="W83" s="155">
        <f>AVERAGE(V77:V79)</f>
        <v>0.1859992334707791</v>
      </c>
    </row>
    <row r="84" spans="1:10" ht="14.25">
      <c r="A84" s="143"/>
      <c r="B84" s="145"/>
      <c r="C84" s="132"/>
      <c r="D84" s="132"/>
      <c r="E84" s="132"/>
      <c r="F84" s="132"/>
      <c r="G84" s="132"/>
      <c r="H84" s="132"/>
      <c r="I84" s="132"/>
      <c r="J84" s="144"/>
    </row>
    <row r="85" spans="2:13" ht="14.25">
      <c r="B85" s="147" t="s">
        <v>127</v>
      </c>
      <c r="M85" s="146" t="s">
        <v>184</v>
      </c>
    </row>
    <row r="86" spans="1:23" ht="42">
      <c r="A86" s="148"/>
      <c r="B86" s="149" t="s">
        <v>58</v>
      </c>
      <c r="C86" s="138" t="s">
        <v>8</v>
      </c>
      <c r="D86" s="138" t="s">
        <v>9</v>
      </c>
      <c r="E86" s="138" t="s">
        <v>10</v>
      </c>
      <c r="F86" s="138" t="s">
        <v>11</v>
      </c>
      <c r="G86" s="138" t="s">
        <v>12</v>
      </c>
      <c r="H86" s="138" t="s">
        <v>13</v>
      </c>
      <c r="I86" s="138" t="s">
        <v>14</v>
      </c>
      <c r="J86" s="129" t="s">
        <v>97</v>
      </c>
      <c r="L86" s="148"/>
      <c r="M86" s="149" t="s">
        <v>58</v>
      </c>
      <c r="N86" s="138" t="s">
        <v>8</v>
      </c>
      <c r="O86" s="138" t="s">
        <v>9</v>
      </c>
      <c r="P86" s="138" t="s">
        <v>10</v>
      </c>
      <c r="Q86" s="138" t="s">
        <v>11</v>
      </c>
      <c r="R86" s="138" t="s">
        <v>12</v>
      </c>
      <c r="S86" s="138" t="s">
        <v>13</v>
      </c>
      <c r="T86" s="138" t="s">
        <v>14</v>
      </c>
      <c r="U86" s="129" t="s">
        <v>77</v>
      </c>
      <c r="V86" s="30" t="s">
        <v>87</v>
      </c>
      <c r="W86" s="129" t="s">
        <v>86</v>
      </c>
    </row>
    <row r="87" spans="1:23" ht="14.25">
      <c r="A87" s="150" t="s">
        <v>8</v>
      </c>
      <c r="B87" s="151" t="s">
        <v>176</v>
      </c>
      <c r="C87" s="138">
        <v>1</v>
      </c>
      <c r="D87" s="152">
        <v>0.5</v>
      </c>
      <c r="E87" s="152">
        <v>0.1111111111111111</v>
      </c>
      <c r="F87" s="152">
        <v>0.1111111111111111</v>
      </c>
      <c r="G87" s="152">
        <v>0.1111111111111111</v>
      </c>
      <c r="H87" s="152">
        <v>0.1111111111111111</v>
      </c>
      <c r="I87" s="138">
        <v>1</v>
      </c>
      <c r="J87" s="134">
        <f>V87</f>
        <v>0.023121359163521534</v>
      </c>
      <c r="L87" s="150" t="s">
        <v>8</v>
      </c>
      <c r="M87" s="151" t="s">
        <v>176</v>
      </c>
      <c r="N87" s="139">
        <f>C87/C94</f>
        <v>0.025</v>
      </c>
      <c r="O87" s="139">
        <f aca="true" t="shared" si="72" ref="O87:T87">D87/D94</f>
        <v>0.012658227848101266</v>
      </c>
      <c r="P87" s="139">
        <f t="shared" si="72"/>
        <v>0.013333333333333334</v>
      </c>
      <c r="Q87" s="139">
        <f t="shared" si="72"/>
        <v>0.030303030303030304</v>
      </c>
      <c r="R87" s="139">
        <f t="shared" si="72"/>
        <v>0.037037037037037035</v>
      </c>
      <c r="S87" s="139">
        <f t="shared" si="72"/>
        <v>0.017543859649122806</v>
      </c>
      <c r="T87" s="139">
        <f t="shared" si="72"/>
        <v>0.025974025974025976</v>
      </c>
      <c r="U87" s="139">
        <f>SUM(N87:T87)</f>
        <v>0.16184951414465074</v>
      </c>
      <c r="V87" s="136">
        <f>U87/7</f>
        <v>0.023121359163521534</v>
      </c>
      <c r="W87" s="142">
        <f>MMULT(C87:I87,V87:V93)/V87</f>
        <v>7.240067212314135</v>
      </c>
    </row>
    <row r="88" spans="1:23" ht="14.25">
      <c r="A88" s="150" t="s">
        <v>9</v>
      </c>
      <c r="B88" s="151" t="s">
        <v>140</v>
      </c>
      <c r="C88" s="138">
        <v>2</v>
      </c>
      <c r="D88" s="138">
        <v>1</v>
      </c>
      <c r="E88" s="152">
        <v>0.1111111111111111</v>
      </c>
      <c r="F88" s="152">
        <v>0.1111111111111111</v>
      </c>
      <c r="G88" s="152">
        <v>0.1111111111111111</v>
      </c>
      <c r="H88" s="152">
        <v>0.1111111111111111</v>
      </c>
      <c r="I88" s="152">
        <v>0.5</v>
      </c>
      <c r="J88" s="134">
        <f aca="true" t="shared" si="73" ref="J88:J93">V88</f>
        <v>0.026645818429391288</v>
      </c>
      <c r="L88" s="150" t="s">
        <v>9</v>
      </c>
      <c r="M88" s="151" t="s">
        <v>140</v>
      </c>
      <c r="N88" s="139">
        <f>C88/C94</f>
        <v>0.05</v>
      </c>
      <c r="O88" s="139">
        <f aca="true" t="shared" si="74" ref="O88:T88">D88/D94</f>
        <v>0.02531645569620253</v>
      </c>
      <c r="P88" s="139">
        <f t="shared" si="74"/>
        <v>0.013333333333333334</v>
      </c>
      <c r="Q88" s="139">
        <f t="shared" si="74"/>
        <v>0.030303030303030304</v>
      </c>
      <c r="R88" s="139">
        <f t="shared" si="74"/>
        <v>0.037037037037037035</v>
      </c>
      <c r="S88" s="139">
        <f t="shared" si="74"/>
        <v>0.017543859649122806</v>
      </c>
      <c r="T88" s="139">
        <f t="shared" si="74"/>
        <v>0.012987012987012988</v>
      </c>
      <c r="U88" s="139">
        <f aca="true" t="shared" si="75" ref="U88:U93">SUM(N88:T88)</f>
        <v>0.18652072900573902</v>
      </c>
      <c r="V88" s="136">
        <f aca="true" t="shared" si="76" ref="V88:V93">U88/7</f>
        <v>0.026645818429391288</v>
      </c>
      <c r="W88" s="142">
        <f>MMULT(C88:I88,V87:V93)/V88</f>
        <v>7.114486135478655</v>
      </c>
    </row>
    <row r="89" spans="1:23" ht="14.25">
      <c r="A89" s="150" t="s">
        <v>10</v>
      </c>
      <c r="B89" s="151" t="s">
        <v>141</v>
      </c>
      <c r="C89" s="138">
        <v>9</v>
      </c>
      <c r="D89" s="138">
        <v>9</v>
      </c>
      <c r="E89" s="138">
        <v>1</v>
      </c>
      <c r="F89" s="152">
        <v>0.3333333333333333</v>
      </c>
      <c r="G89" s="152">
        <v>0.3333333333333333</v>
      </c>
      <c r="H89" s="138">
        <v>1</v>
      </c>
      <c r="I89" s="138">
        <v>9</v>
      </c>
      <c r="J89" s="134">
        <f t="shared" si="73"/>
        <v>0.1666470391277663</v>
      </c>
      <c r="L89" s="150" t="s">
        <v>10</v>
      </c>
      <c r="M89" s="151" t="s">
        <v>141</v>
      </c>
      <c r="N89" s="139">
        <f>C89/C94</f>
        <v>0.225</v>
      </c>
      <c r="O89" s="139">
        <f aca="true" t="shared" si="77" ref="O89:T89">D89/D94</f>
        <v>0.22784810126582278</v>
      </c>
      <c r="P89" s="139">
        <f t="shared" si="77"/>
        <v>0.12000000000000002</v>
      </c>
      <c r="Q89" s="139">
        <f t="shared" si="77"/>
        <v>0.09090909090909091</v>
      </c>
      <c r="R89" s="139">
        <f t="shared" si="77"/>
        <v>0.1111111111111111</v>
      </c>
      <c r="S89" s="139">
        <f t="shared" si="77"/>
        <v>0.15789473684210528</v>
      </c>
      <c r="T89" s="139">
        <f t="shared" si="77"/>
        <v>0.23376623376623376</v>
      </c>
      <c r="U89" s="139">
        <f t="shared" si="75"/>
        <v>1.166529273894364</v>
      </c>
      <c r="V89" s="136">
        <f t="shared" si="76"/>
        <v>0.1666470391277663</v>
      </c>
      <c r="W89" s="142">
        <f>MMULT(C89:I89,V87:V93)/V89</f>
        <v>7.510258424775383</v>
      </c>
    </row>
    <row r="90" spans="1:23" ht="14.25">
      <c r="A90" s="150" t="s">
        <v>11</v>
      </c>
      <c r="B90" s="151" t="s">
        <v>142</v>
      </c>
      <c r="C90" s="138">
        <v>9</v>
      </c>
      <c r="D90" s="138">
        <v>9</v>
      </c>
      <c r="E90" s="138">
        <v>3</v>
      </c>
      <c r="F90" s="138">
        <v>1</v>
      </c>
      <c r="G90" s="138">
        <v>1</v>
      </c>
      <c r="H90" s="138">
        <v>1</v>
      </c>
      <c r="I90" s="138">
        <v>9</v>
      </c>
      <c r="J90" s="134">
        <f t="shared" si="73"/>
        <v>0.2586528111335383</v>
      </c>
      <c r="L90" s="150" t="s">
        <v>11</v>
      </c>
      <c r="M90" s="151" t="s">
        <v>142</v>
      </c>
      <c r="N90" s="139">
        <f>C90/C94</f>
        <v>0.225</v>
      </c>
      <c r="O90" s="139">
        <f aca="true" t="shared" si="78" ref="O90:T90">D90/D94</f>
        <v>0.22784810126582278</v>
      </c>
      <c r="P90" s="139">
        <f t="shared" si="78"/>
        <v>0.36000000000000004</v>
      </c>
      <c r="Q90" s="139">
        <f t="shared" si="78"/>
        <v>0.27272727272727276</v>
      </c>
      <c r="R90" s="139">
        <f t="shared" si="78"/>
        <v>0.3333333333333333</v>
      </c>
      <c r="S90" s="139">
        <f t="shared" si="78"/>
        <v>0.15789473684210528</v>
      </c>
      <c r="T90" s="139">
        <f t="shared" si="78"/>
        <v>0.23376623376623376</v>
      </c>
      <c r="U90" s="139">
        <f t="shared" si="75"/>
        <v>1.810569677934768</v>
      </c>
      <c r="V90" s="136">
        <f t="shared" si="76"/>
        <v>0.2586528111335383</v>
      </c>
      <c r="W90" s="142">
        <f>MMULT(C90:I90,V87:V93)/V90</f>
        <v>7.576960026278394</v>
      </c>
    </row>
    <row r="91" spans="1:23" ht="14.25">
      <c r="A91" s="150" t="s">
        <v>12</v>
      </c>
      <c r="B91" s="151" t="s">
        <v>143</v>
      </c>
      <c r="C91" s="138">
        <v>9</v>
      </c>
      <c r="D91" s="138">
        <v>9</v>
      </c>
      <c r="E91" s="138">
        <v>3</v>
      </c>
      <c r="F91" s="138">
        <v>1</v>
      </c>
      <c r="G91" s="138">
        <v>1</v>
      </c>
      <c r="H91" s="138">
        <v>3</v>
      </c>
      <c r="I91" s="138">
        <v>9</v>
      </c>
      <c r="J91" s="134">
        <f t="shared" si="73"/>
        <v>0.30376559308842543</v>
      </c>
      <c r="L91" s="150" t="s">
        <v>12</v>
      </c>
      <c r="M91" s="151" t="s">
        <v>143</v>
      </c>
      <c r="N91" s="139">
        <f>C91/C94</f>
        <v>0.225</v>
      </c>
      <c r="O91" s="139">
        <f aca="true" t="shared" si="79" ref="O91:T91">D91/D94</f>
        <v>0.22784810126582278</v>
      </c>
      <c r="P91" s="139">
        <f t="shared" si="79"/>
        <v>0.36000000000000004</v>
      </c>
      <c r="Q91" s="139">
        <f t="shared" si="79"/>
        <v>0.27272727272727276</v>
      </c>
      <c r="R91" s="139">
        <f t="shared" si="79"/>
        <v>0.3333333333333333</v>
      </c>
      <c r="S91" s="139">
        <f t="shared" si="79"/>
        <v>0.4736842105263158</v>
      </c>
      <c r="T91" s="139">
        <f t="shared" si="79"/>
        <v>0.23376623376623376</v>
      </c>
      <c r="U91" s="139">
        <f t="shared" si="75"/>
        <v>2.126359151618978</v>
      </c>
      <c r="V91" s="136">
        <f t="shared" si="76"/>
        <v>0.30376559308842543</v>
      </c>
      <c r="W91" s="142">
        <f>MMULT(C91:I91,V87:V93)/V91</f>
        <v>7.7199136248597515</v>
      </c>
    </row>
    <row r="92" spans="1:23" ht="14.25">
      <c r="A92" s="150" t="s">
        <v>13</v>
      </c>
      <c r="B92" s="151" t="s">
        <v>144</v>
      </c>
      <c r="C92" s="138">
        <v>9</v>
      </c>
      <c r="D92" s="138">
        <v>9</v>
      </c>
      <c r="E92" s="138">
        <v>1</v>
      </c>
      <c r="F92" s="138">
        <v>1</v>
      </c>
      <c r="G92" s="152">
        <v>0.3333333333333333</v>
      </c>
      <c r="H92" s="138">
        <v>1</v>
      </c>
      <c r="I92" s="138">
        <v>9</v>
      </c>
      <c r="J92" s="134">
        <f t="shared" si="73"/>
        <v>0.19262106510179228</v>
      </c>
      <c r="L92" s="150" t="s">
        <v>13</v>
      </c>
      <c r="M92" s="151" t="s">
        <v>144</v>
      </c>
      <c r="N92" s="139">
        <f>C92/C94</f>
        <v>0.225</v>
      </c>
      <c r="O92" s="139">
        <f aca="true" t="shared" si="80" ref="O92:T92">D92/D94</f>
        <v>0.22784810126582278</v>
      </c>
      <c r="P92" s="139">
        <f t="shared" si="80"/>
        <v>0.12000000000000002</v>
      </c>
      <c r="Q92" s="139">
        <f t="shared" si="80"/>
        <v>0.27272727272727276</v>
      </c>
      <c r="R92" s="139">
        <f t="shared" si="80"/>
        <v>0.1111111111111111</v>
      </c>
      <c r="S92" s="139">
        <f t="shared" si="80"/>
        <v>0.15789473684210528</v>
      </c>
      <c r="T92" s="139">
        <f t="shared" si="80"/>
        <v>0.23376623376623376</v>
      </c>
      <c r="U92" s="139">
        <f t="shared" si="75"/>
        <v>1.3483474557125459</v>
      </c>
      <c r="V92" s="136">
        <f t="shared" si="76"/>
        <v>0.19262106510179228</v>
      </c>
      <c r="W92" s="142">
        <f>MMULT(C92:I92,V87:V93)/V92</f>
        <v>7.392740436997451</v>
      </c>
    </row>
    <row r="93" spans="1:23" ht="14.25">
      <c r="A93" s="150" t="s">
        <v>14</v>
      </c>
      <c r="B93" s="151" t="s">
        <v>177</v>
      </c>
      <c r="C93" s="138">
        <v>1</v>
      </c>
      <c r="D93" s="138">
        <v>2</v>
      </c>
      <c r="E93" s="152">
        <v>0.1111111111111111</v>
      </c>
      <c r="F93" s="152">
        <v>0.1111111111111111</v>
      </c>
      <c r="G93" s="152">
        <v>0.1111111111111111</v>
      </c>
      <c r="H93" s="152">
        <v>0.1111111111111111</v>
      </c>
      <c r="I93" s="138">
        <v>1</v>
      </c>
      <c r="J93" s="134">
        <f t="shared" si="73"/>
        <v>0.028546313955564933</v>
      </c>
      <c r="L93" s="150" t="s">
        <v>14</v>
      </c>
      <c r="M93" s="151" t="s">
        <v>177</v>
      </c>
      <c r="N93" s="139">
        <f>C93/C94</f>
        <v>0.025</v>
      </c>
      <c r="O93" s="139">
        <f aca="true" t="shared" si="81" ref="O93:T93">D93/D94</f>
        <v>0.05063291139240506</v>
      </c>
      <c r="P93" s="139">
        <f t="shared" si="81"/>
        <v>0.013333333333333334</v>
      </c>
      <c r="Q93" s="139">
        <f t="shared" si="81"/>
        <v>0.030303030303030304</v>
      </c>
      <c r="R93" s="139">
        <f t="shared" si="81"/>
        <v>0.037037037037037035</v>
      </c>
      <c r="S93" s="139">
        <f t="shared" si="81"/>
        <v>0.017543859649122806</v>
      </c>
      <c r="T93" s="139">
        <f t="shared" si="81"/>
        <v>0.025974025974025976</v>
      </c>
      <c r="U93" s="139">
        <f t="shared" si="75"/>
        <v>0.19982419768895454</v>
      </c>
      <c r="V93" s="136">
        <f t="shared" si="76"/>
        <v>0.028546313955564933</v>
      </c>
      <c r="W93" s="142">
        <f>MMULT(C93:I93,V87:V93)/V93</f>
        <v>7.2642976725761415</v>
      </c>
    </row>
    <row r="94" spans="1:23" ht="14.25">
      <c r="A94" s="143"/>
      <c r="B94" s="151" t="s">
        <v>77</v>
      </c>
      <c r="C94" s="138">
        <f>SUM(C87:C93)</f>
        <v>40</v>
      </c>
      <c r="D94" s="138">
        <f aca="true" t="shared" si="82" ref="D94:I94">SUM(D87:D93)</f>
        <v>39.5</v>
      </c>
      <c r="E94" s="138">
        <f t="shared" si="82"/>
        <v>8.333333333333332</v>
      </c>
      <c r="F94" s="138">
        <f t="shared" si="82"/>
        <v>3.6666666666666665</v>
      </c>
      <c r="G94" s="138">
        <f t="shared" si="82"/>
        <v>3</v>
      </c>
      <c r="H94" s="138">
        <f t="shared" si="82"/>
        <v>6.333333333333333</v>
      </c>
      <c r="I94" s="138">
        <f t="shared" si="82"/>
        <v>38.5</v>
      </c>
      <c r="J94" s="144"/>
      <c r="L94" s="143"/>
      <c r="M94" s="151" t="s">
        <v>77</v>
      </c>
      <c r="N94" s="137">
        <f>SUM(N87:N93)</f>
        <v>1</v>
      </c>
      <c r="O94" s="137">
        <f aca="true" t="shared" si="83" ref="O94:T94">SUM(O87:O93)</f>
        <v>1</v>
      </c>
      <c r="P94" s="137">
        <f t="shared" si="83"/>
        <v>1</v>
      </c>
      <c r="Q94" s="137">
        <f t="shared" si="83"/>
        <v>1</v>
      </c>
      <c r="R94" s="137">
        <f t="shared" si="83"/>
        <v>1</v>
      </c>
      <c r="S94" s="137">
        <f t="shared" si="83"/>
        <v>1.0000000000000002</v>
      </c>
      <c r="T94" s="137">
        <f t="shared" si="83"/>
        <v>0.9999999999999999</v>
      </c>
      <c r="V94" s="129" t="s">
        <v>38</v>
      </c>
      <c r="W94" s="153">
        <f>(AVERAGE(W87:W93)-7)/6</f>
        <v>0.06711246507809306</v>
      </c>
    </row>
    <row r="95" spans="1:23" ht="14.25">
      <c r="A95" s="143"/>
      <c r="B95" s="145"/>
      <c r="C95" s="132"/>
      <c r="D95" s="132"/>
      <c r="E95" s="132"/>
      <c r="F95" s="132"/>
      <c r="G95" s="141"/>
      <c r="H95" s="141"/>
      <c r="I95" s="132"/>
      <c r="J95" s="144"/>
      <c r="L95" s="143"/>
      <c r="M95" s="145"/>
      <c r="N95" s="132"/>
      <c r="O95" s="132"/>
      <c r="P95" s="132"/>
      <c r="Q95" s="141"/>
      <c r="R95" s="141"/>
      <c r="S95" s="141"/>
      <c r="T95" s="132"/>
      <c r="V95" s="129" t="s">
        <v>41</v>
      </c>
      <c r="W95" s="153">
        <v>0</v>
      </c>
    </row>
    <row r="96" spans="1:24" ht="14.25">
      <c r="A96" s="143"/>
      <c r="B96" s="145"/>
      <c r="C96" s="132"/>
      <c r="D96" s="132"/>
      <c r="E96" s="132"/>
      <c r="F96" s="132"/>
      <c r="G96" s="141"/>
      <c r="H96" s="141"/>
      <c r="I96" s="132"/>
      <c r="J96" s="144"/>
      <c r="L96" s="143"/>
      <c r="M96" s="145"/>
      <c r="N96" s="132"/>
      <c r="O96" s="132"/>
      <c r="P96" s="132"/>
      <c r="Q96" s="141"/>
      <c r="R96" s="141"/>
      <c r="S96" s="141"/>
      <c r="T96" s="132"/>
      <c r="V96" s="129" t="s">
        <v>39</v>
      </c>
      <c r="W96" s="153" t="e">
        <f>W94/W95</f>
        <v>#DIV/0!</v>
      </c>
      <c r="X96" s="133" t="s">
        <v>42</v>
      </c>
    </row>
    <row r="97" spans="1:23" ht="14.25">
      <c r="A97" s="143"/>
      <c r="B97" s="145"/>
      <c r="C97" s="132"/>
      <c r="D97" s="132"/>
      <c r="E97" s="132"/>
      <c r="F97" s="132"/>
      <c r="G97" s="141"/>
      <c r="H97" s="141"/>
      <c r="I97" s="132"/>
      <c r="J97" s="144"/>
      <c r="L97" s="143"/>
      <c r="M97" s="145"/>
      <c r="N97" s="132"/>
      <c r="O97" s="132"/>
      <c r="P97" s="132"/>
      <c r="Q97" s="141"/>
      <c r="R97" s="141"/>
      <c r="S97" s="141"/>
      <c r="T97" s="132"/>
      <c r="V97" s="135" t="s">
        <v>37</v>
      </c>
      <c r="W97" s="155">
        <f>AVERAGE(V91:V93)</f>
        <v>0.17497765738192753</v>
      </c>
    </row>
    <row r="98" spans="1:10" ht="14.25">
      <c r="A98" s="143"/>
      <c r="B98" s="145"/>
      <c r="C98" s="132"/>
      <c r="D98" s="132"/>
      <c r="E98" s="132"/>
      <c r="F98" s="132"/>
      <c r="G98" s="132"/>
      <c r="H98" s="132"/>
      <c r="I98" s="132"/>
      <c r="J98" s="144"/>
    </row>
    <row r="99" spans="2:13" ht="14.25">
      <c r="B99" s="147" t="s">
        <v>128</v>
      </c>
      <c r="M99" s="146" t="s">
        <v>185</v>
      </c>
    </row>
    <row r="100" spans="1:23" ht="42">
      <c r="A100" s="148"/>
      <c r="B100" s="157" t="s">
        <v>59</v>
      </c>
      <c r="C100" s="138" t="s">
        <v>8</v>
      </c>
      <c r="D100" s="138" t="s">
        <v>9</v>
      </c>
      <c r="E100" s="138" t="s">
        <v>10</v>
      </c>
      <c r="F100" s="138" t="s">
        <v>11</v>
      </c>
      <c r="G100" s="138" t="s">
        <v>12</v>
      </c>
      <c r="H100" s="138" t="s">
        <v>13</v>
      </c>
      <c r="I100" s="138" t="s">
        <v>14</v>
      </c>
      <c r="J100" s="129" t="s">
        <v>97</v>
      </c>
      <c r="K100" s="158"/>
      <c r="L100" s="159"/>
      <c r="M100" s="157" t="s">
        <v>59</v>
      </c>
      <c r="N100" s="138" t="s">
        <v>8</v>
      </c>
      <c r="O100" s="138" t="s">
        <v>9</v>
      </c>
      <c r="P100" s="138" t="s">
        <v>10</v>
      </c>
      <c r="Q100" s="138" t="s">
        <v>11</v>
      </c>
      <c r="R100" s="138" t="s">
        <v>12</v>
      </c>
      <c r="S100" s="138" t="s">
        <v>13</v>
      </c>
      <c r="T100" s="138" t="s">
        <v>14</v>
      </c>
      <c r="U100" s="129" t="s">
        <v>77</v>
      </c>
      <c r="V100" s="30" t="s">
        <v>87</v>
      </c>
      <c r="W100" s="129" t="s">
        <v>86</v>
      </c>
    </row>
    <row r="101" spans="1:23" ht="14.25">
      <c r="A101" s="150" t="s">
        <v>8</v>
      </c>
      <c r="B101" s="151" t="s">
        <v>176</v>
      </c>
      <c r="C101" s="138">
        <v>1</v>
      </c>
      <c r="D101" s="152">
        <v>0.3333333333333333</v>
      </c>
      <c r="E101" s="152">
        <v>0.5</v>
      </c>
      <c r="F101" s="152">
        <v>0.5</v>
      </c>
      <c r="G101" s="138">
        <v>1</v>
      </c>
      <c r="H101" s="138">
        <v>1</v>
      </c>
      <c r="I101" s="138">
        <v>2</v>
      </c>
      <c r="J101" s="160">
        <f>V101</f>
        <v>0.224454136493307</v>
      </c>
      <c r="K101" s="161"/>
      <c r="L101" s="162" t="s">
        <v>8</v>
      </c>
      <c r="M101" s="151" t="s">
        <v>176</v>
      </c>
      <c r="N101" s="139">
        <f>C101/C108</f>
        <v>0.09523809523809523</v>
      </c>
      <c r="O101" s="139">
        <f aca="true" t="shared" si="84" ref="O101:T101">D101/D108</f>
        <v>0.10416666666666666</v>
      </c>
      <c r="P101" s="139">
        <f t="shared" si="84"/>
        <v>0.09677419354838711</v>
      </c>
      <c r="Q101" s="139">
        <f t="shared" si="84"/>
        <v>0.06666666666666667</v>
      </c>
      <c r="R101" s="139">
        <f t="shared" si="84"/>
        <v>1</v>
      </c>
      <c r="S101" s="139">
        <f t="shared" si="84"/>
        <v>0.08333333333333333</v>
      </c>
      <c r="T101" s="139">
        <f t="shared" si="84"/>
        <v>0.125</v>
      </c>
      <c r="U101" s="139">
        <f>SUM(N101:T101)</f>
        <v>1.571178955453149</v>
      </c>
      <c r="V101" s="136">
        <f>U101/7</f>
        <v>0.224454136493307</v>
      </c>
      <c r="W101" s="142">
        <f>MMULT(C101:I101,V101:V107)/V101</f>
        <v>6.759899951523743</v>
      </c>
    </row>
    <row r="102" spans="1:23" ht="14.25">
      <c r="A102" s="150" t="s">
        <v>9</v>
      </c>
      <c r="B102" s="151" t="s">
        <v>140</v>
      </c>
      <c r="C102" s="138">
        <v>3</v>
      </c>
      <c r="D102" s="138">
        <v>1</v>
      </c>
      <c r="E102" s="138">
        <v>2</v>
      </c>
      <c r="F102" s="138">
        <v>2</v>
      </c>
      <c r="G102" s="138">
        <v>3</v>
      </c>
      <c r="H102" s="138">
        <v>3</v>
      </c>
      <c r="I102" s="138">
        <v>5</v>
      </c>
      <c r="J102" s="160">
        <f aca="true" t="shared" si="85" ref="J102:J107">V102</f>
        <v>0.6877825323677857</v>
      </c>
      <c r="K102" s="161"/>
      <c r="L102" s="162" t="s">
        <v>9</v>
      </c>
      <c r="M102" s="151" t="s">
        <v>140</v>
      </c>
      <c r="N102" s="139">
        <f>C102/C108</f>
        <v>0.2857142857142857</v>
      </c>
      <c r="O102" s="139">
        <f aca="true" t="shared" si="86" ref="O102:T102">D102/D108</f>
        <v>0.3125</v>
      </c>
      <c r="P102" s="139">
        <f t="shared" si="86"/>
        <v>0.38709677419354843</v>
      </c>
      <c r="Q102" s="139">
        <f t="shared" si="86"/>
        <v>0.26666666666666666</v>
      </c>
      <c r="R102" s="139">
        <f t="shared" si="86"/>
        <v>3</v>
      </c>
      <c r="S102" s="139">
        <f t="shared" si="86"/>
        <v>0.25</v>
      </c>
      <c r="T102" s="139">
        <f t="shared" si="86"/>
        <v>0.3125</v>
      </c>
      <c r="U102" s="139">
        <f aca="true" t="shared" si="87" ref="U102:U107">SUM(N102:T102)</f>
        <v>4.8144777265745</v>
      </c>
      <c r="V102" s="136">
        <f aca="true" t="shared" si="88" ref="V102:V107">U102/7</f>
        <v>0.6877825323677857</v>
      </c>
      <c r="W102" s="142">
        <f>MMULT(C102:I102,V101:V107)/V102</f>
        <v>6.964903604559343</v>
      </c>
    </row>
    <row r="103" spans="1:23" ht="14.25">
      <c r="A103" s="150" t="s">
        <v>10</v>
      </c>
      <c r="B103" s="151" t="s">
        <v>141</v>
      </c>
      <c r="C103" s="138">
        <v>2</v>
      </c>
      <c r="D103" s="152">
        <v>0.5</v>
      </c>
      <c r="E103" s="138">
        <v>1</v>
      </c>
      <c r="F103" s="138">
        <v>2</v>
      </c>
      <c r="G103" s="138">
        <v>2</v>
      </c>
      <c r="H103" s="138">
        <v>3</v>
      </c>
      <c r="I103" s="138">
        <v>3</v>
      </c>
      <c r="J103" s="160">
        <f t="shared" si="85"/>
        <v>0.46349160631994735</v>
      </c>
      <c r="K103" s="161"/>
      <c r="L103" s="162" t="s">
        <v>10</v>
      </c>
      <c r="M103" s="151" t="s">
        <v>141</v>
      </c>
      <c r="N103" s="139">
        <f>C103/C108</f>
        <v>0.19047619047619047</v>
      </c>
      <c r="O103" s="139">
        <f aca="true" t="shared" si="89" ref="O103:T103">D103/D108</f>
        <v>0.15625</v>
      </c>
      <c r="P103" s="139">
        <f t="shared" si="89"/>
        <v>0.19354838709677422</v>
      </c>
      <c r="Q103" s="139">
        <f t="shared" si="89"/>
        <v>0.26666666666666666</v>
      </c>
      <c r="R103" s="139">
        <f t="shared" si="89"/>
        <v>2</v>
      </c>
      <c r="S103" s="139">
        <f t="shared" si="89"/>
        <v>0.25</v>
      </c>
      <c r="T103" s="139">
        <f t="shared" si="89"/>
        <v>0.1875</v>
      </c>
      <c r="U103" s="139">
        <f t="shared" si="87"/>
        <v>3.2444412442396313</v>
      </c>
      <c r="V103" s="136">
        <f t="shared" si="88"/>
        <v>0.46349160631994735</v>
      </c>
      <c r="W103" s="142">
        <f>MMULT(C103:I103,V101:V107)/V103</f>
        <v>7.057424224938673</v>
      </c>
    </row>
    <row r="104" spans="1:23" ht="14.25">
      <c r="A104" s="150" t="s">
        <v>11</v>
      </c>
      <c r="B104" s="151" t="s">
        <v>142</v>
      </c>
      <c r="C104" s="138">
        <v>2</v>
      </c>
      <c r="D104" s="152">
        <v>0.5</v>
      </c>
      <c r="E104" s="152">
        <v>0.5</v>
      </c>
      <c r="F104" s="138">
        <v>1</v>
      </c>
      <c r="G104" s="138">
        <v>1</v>
      </c>
      <c r="H104" s="138">
        <v>2</v>
      </c>
      <c r="I104" s="138">
        <v>2</v>
      </c>
      <c r="J104" s="160">
        <f t="shared" si="85"/>
        <v>0.26692862628922537</v>
      </c>
      <c r="K104" s="161"/>
      <c r="L104" s="162" t="s">
        <v>11</v>
      </c>
      <c r="M104" s="151" t="s">
        <v>142</v>
      </c>
      <c r="N104" s="139">
        <f>C104/C108</f>
        <v>0.19047619047619047</v>
      </c>
      <c r="O104" s="139">
        <f aca="true" t="shared" si="90" ref="O104:T104">D104/D108</f>
        <v>0.15625</v>
      </c>
      <c r="P104" s="139">
        <f t="shared" si="90"/>
        <v>0.09677419354838711</v>
      </c>
      <c r="Q104" s="139">
        <f t="shared" si="90"/>
        <v>0.13333333333333333</v>
      </c>
      <c r="R104" s="139">
        <f t="shared" si="90"/>
        <v>1</v>
      </c>
      <c r="S104" s="139">
        <f t="shared" si="90"/>
        <v>0.16666666666666666</v>
      </c>
      <c r="T104" s="139">
        <f t="shared" si="90"/>
        <v>0.125</v>
      </c>
      <c r="U104" s="139">
        <f t="shared" si="87"/>
        <v>1.8685003840245777</v>
      </c>
      <c r="V104" s="136">
        <f t="shared" si="88"/>
        <v>0.26692862628922537</v>
      </c>
      <c r="W104" s="142">
        <f>MMULT(C104:I104,V101:V107)/V104</f>
        <v>8.244726984991496</v>
      </c>
    </row>
    <row r="105" spans="1:23" ht="14.25">
      <c r="A105" s="150" t="s">
        <v>12</v>
      </c>
      <c r="B105" s="151" t="s">
        <v>143</v>
      </c>
      <c r="C105" s="138">
        <v>1</v>
      </c>
      <c r="D105" s="152">
        <v>0.3333333333333333</v>
      </c>
      <c r="E105" s="152">
        <v>0.5</v>
      </c>
      <c r="F105" s="138">
        <v>1</v>
      </c>
      <c r="G105" s="138">
        <v>1</v>
      </c>
      <c r="H105" s="138">
        <v>1</v>
      </c>
      <c r="I105" s="138">
        <v>2</v>
      </c>
      <c r="J105" s="160">
        <f t="shared" si="85"/>
        <v>0.2339779460171165</v>
      </c>
      <c r="K105" s="161"/>
      <c r="L105" s="162" t="s">
        <v>12</v>
      </c>
      <c r="M105" s="151" t="s">
        <v>143</v>
      </c>
      <c r="N105" s="139">
        <f>C105/C108</f>
        <v>0.09523809523809523</v>
      </c>
      <c r="O105" s="139">
        <f aca="true" t="shared" si="91" ref="O105:T105">D105/D108</f>
        <v>0.10416666666666666</v>
      </c>
      <c r="P105" s="139">
        <f t="shared" si="91"/>
        <v>0.09677419354838711</v>
      </c>
      <c r="Q105" s="139">
        <f t="shared" si="91"/>
        <v>0.13333333333333333</v>
      </c>
      <c r="R105" s="139">
        <f t="shared" si="91"/>
        <v>1</v>
      </c>
      <c r="S105" s="139">
        <f t="shared" si="91"/>
        <v>0.08333333333333333</v>
      </c>
      <c r="T105" s="139">
        <f t="shared" si="91"/>
        <v>0.125</v>
      </c>
      <c r="U105" s="139">
        <f t="shared" si="87"/>
        <v>1.6378456221198154</v>
      </c>
      <c r="V105" s="136">
        <f t="shared" si="88"/>
        <v>0.2339779460171165</v>
      </c>
      <c r="W105" s="142">
        <f>MMULT(C105:I105,V101:V107)/V105</f>
        <v>7.05515988854891</v>
      </c>
    </row>
    <row r="106" spans="1:23" ht="14.25">
      <c r="A106" s="150" t="s">
        <v>13</v>
      </c>
      <c r="B106" s="151" t="s">
        <v>144</v>
      </c>
      <c r="C106" s="138">
        <v>1</v>
      </c>
      <c r="D106" s="152">
        <v>0.3333333333333333</v>
      </c>
      <c r="E106" s="152">
        <v>0.3333333333333333</v>
      </c>
      <c r="F106" s="152">
        <v>0.5</v>
      </c>
      <c r="G106" s="138">
        <v>1</v>
      </c>
      <c r="H106" s="138">
        <v>1</v>
      </c>
      <c r="I106" s="138">
        <v>1</v>
      </c>
      <c r="J106" s="160">
        <f t="shared" si="85"/>
        <v>0.21091727013386</v>
      </c>
      <c r="K106" s="161"/>
      <c r="L106" s="162" t="s">
        <v>13</v>
      </c>
      <c r="M106" s="151" t="s">
        <v>144</v>
      </c>
      <c r="N106" s="139">
        <f>C106/C108</f>
        <v>0.09523809523809523</v>
      </c>
      <c r="O106" s="139">
        <f aca="true" t="shared" si="92" ref="O106:T106">D106/D108</f>
        <v>0.10416666666666666</v>
      </c>
      <c r="P106" s="139">
        <f t="shared" si="92"/>
        <v>0.06451612903225806</v>
      </c>
      <c r="Q106" s="139">
        <f t="shared" si="92"/>
        <v>0.06666666666666667</v>
      </c>
      <c r="R106" s="139">
        <f t="shared" si="92"/>
        <v>1</v>
      </c>
      <c r="S106" s="139">
        <f t="shared" si="92"/>
        <v>0.08333333333333333</v>
      </c>
      <c r="T106" s="139">
        <f t="shared" si="92"/>
        <v>0.0625</v>
      </c>
      <c r="U106" s="139">
        <f t="shared" si="87"/>
        <v>1.47642089093702</v>
      </c>
      <c r="V106" s="136">
        <f t="shared" si="88"/>
        <v>0.21091727013386</v>
      </c>
      <c r="W106" s="142">
        <f>MMULT(C106:I106,V101:V107)/V106</f>
        <v>6.226637144739808</v>
      </c>
    </row>
    <row r="107" spans="1:23" ht="14.25">
      <c r="A107" s="150" t="s">
        <v>14</v>
      </c>
      <c r="B107" s="151" t="s">
        <v>177</v>
      </c>
      <c r="C107" s="152">
        <v>0.5</v>
      </c>
      <c r="D107" s="152">
        <v>0.2</v>
      </c>
      <c r="E107" s="152">
        <v>0.3333333333333333</v>
      </c>
      <c r="F107" s="152">
        <v>0.5</v>
      </c>
      <c r="G107" s="152">
        <v>0.5</v>
      </c>
      <c r="H107" s="138">
        <v>1</v>
      </c>
      <c r="I107" s="138">
        <v>1</v>
      </c>
      <c r="J107" s="160">
        <f t="shared" si="85"/>
        <v>0.12673359666447223</v>
      </c>
      <c r="K107" s="161"/>
      <c r="L107" s="162" t="s">
        <v>14</v>
      </c>
      <c r="M107" s="151" t="s">
        <v>177</v>
      </c>
      <c r="N107" s="139">
        <f>C107/C108</f>
        <v>0.047619047619047616</v>
      </c>
      <c r="O107" s="139">
        <f aca="true" t="shared" si="93" ref="O107:T107">D107/D108</f>
        <v>0.0625</v>
      </c>
      <c r="P107" s="139">
        <f t="shared" si="93"/>
        <v>0.06451612903225806</v>
      </c>
      <c r="Q107" s="139">
        <f t="shared" si="93"/>
        <v>0.06666666666666667</v>
      </c>
      <c r="R107" s="139">
        <f t="shared" si="93"/>
        <v>0.5</v>
      </c>
      <c r="S107" s="139">
        <f t="shared" si="93"/>
        <v>0.08333333333333333</v>
      </c>
      <c r="T107" s="139">
        <f t="shared" si="93"/>
        <v>0.0625</v>
      </c>
      <c r="U107" s="139">
        <f t="shared" si="87"/>
        <v>0.8871351766513057</v>
      </c>
      <c r="V107" s="136">
        <f t="shared" si="88"/>
        <v>0.12673359666447223</v>
      </c>
      <c r="W107" s="142">
        <f>MMULT(C107:I107,V101:V107)/V107</f>
        <v>7.830480282238865</v>
      </c>
    </row>
    <row r="108" spans="1:23" ht="14.25">
      <c r="A108" s="143"/>
      <c r="B108" s="151" t="s">
        <v>77</v>
      </c>
      <c r="C108" s="138">
        <f>SUM(C101:C107)</f>
        <v>10.5</v>
      </c>
      <c r="D108" s="138">
        <f>SUM(D101:D107)</f>
        <v>3.2</v>
      </c>
      <c r="E108" s="138">
        <f>SUM(E101:E107)</f>
        <v>5.166666666666666</v>
      </c>
      <c r="F108" s="138">
        <f>SUM(F101:F107)</f>
        <v>7.5</v>
      </c>
      <c r="G108" s="138">
        <v>1</v>
      </c>
      <c r="H108" s="138">
        <f>SUM(H101:H107)</f>
        <v>12</v>
      </c>
      <c r="I108" s="138">
        <f>SUM(I101:I107)</f>
        <v>16</v>
      </c>
      <c r="J108" s="144"/>
      <c r="K108" s="131"/>
      <c r="L108" s="143"/>
      <c r="M108" s="151" t="s">
        <v>77</v>
      </c>
      <c r="N108" s="137">
        <f>SUM(N101:N107)</f>
        <v>1</v>
      </c>
      <c r="O108" s="137">
        <f aca="true" t="shared" si="94" ref="O108:T108">SUM(O101:O107)</f>
        <v>0.9999999999999999</v>
      </c>
      <c r="P108" s="137">
        <f t="shared" si="94"/>
        <v>1</v>
      </c>
      <c r="Q108" s="137">
        <f t="shared" si="94"/>
        <v>0.9999999999999999</v>
      </c>
      <c r="R108" s="137">
        <f t="shared" si="94"/>
        <v>9.5</v>
      </c>
      <c r="S108" s="137">
        <f t="shared" si="94"/>
        <v>1</v>
      </c>
      <c r="T108" s="137">
        <f t="shared" si="94"/>
        <v>1</v>
      </c>
      <c r="V108" s="129" t="s">
        <v>38</v>
      </c>
      <c r="W108" s="153">
        <f>(AVERAGE(W101:W107)-7)/6</f>
        <v>0.027124573370020055</v>
      </c>
    </row>
    <row r="109" spans="1:23" ht="14.25">
      <c r="A109" s="143"/>
      <c r="B109" s="145"/>
      <c r="C109" s="132"/>
      <c r="D109" s="132"/>
      <c r="E109" s="132"/>
      <c r="F109" s="141"/>
      <c r="G109" s="141"/>
      <c r="H109" s="141"/>
      <c r="I109" s="132"/>
      <c r="J109" s="144"/>
      <c r="L109" s="143"/>
      <c r="M109" s="145"/>
      <c r="N109" s="132"/>
      <c r="O109" s="132"/>
      <c r="P109" s="132"/>
      <c r="Q109" s="141"/>
      <c r="R109" s="141"/>
      <c r="S109" s="141"/>
      <c r="T109" s="132"/>
      <c r="V109" s="129" t="s">
        <v>41</v>
      </c>
      <c r="W109" s="153">
        <v>0</v>
      </c>
    </row>
    <row r="110" spans="1:24" ht="14.25">
      <c r="A110" s="143"/>
      <c r="B110" s="145"/>
      <c r="C110" s="132"/>
      <c r="D110" s="132"/>
      <c r="E110" s="132"/>
      <c r="F110" s="141"/>
      <c r="G110" s="141"/>
      <c r="H110" s="141"/>
      <c r="I110" s="132"/>
      <c r="J110" s="144"/>
      <c r="L110" s="143"/>
      <c r="M110" s="145"/>
      <c r="N110" s="132"/>
      <c r="O110" s="132"/>
      <c r="P110" s="132"/>
      <c r="Q110" s="141"/>
      <c r="R110" s="141"/>
      <c r="S110" s="141"/>
      <c r="T110" s="132"/>
      <c r="V110" s="129" t="s">
        <v>39</v>
      </c>
      <c r="W110" s="153" t="e">
        <f>W108/W109</f>
        <v>#DIV/0!</v>
      </c>
      <c r="X110" s="133" t="s">
        <v>42</v>
      </c>
    </row>
    <row r="111" spans="1:23" ht="14.25">
      <c r="A111" s="143"/>
      <c r="B111" s="145"/>
      <c r="C111" s="132"/>
      <c r="D111" s="132"/>
      <c r="E111" s="132"/>
      <c r="F111" s="141"/>
      <c r="G111" s="141"/>
      <c r="H111" s="141"/>
      <c r="I111" s="132"/>
      <c r="J111" s="144"/>
      <c r="L111" s="143"/>
      <c r="M111" s="145"/>
      <c r="N111" s="132"/>
      <c r="O111" s="132"/>
      <c r="P111" s="132"/>
      <c r="Q111" s="141"/>
      <c r="R111" s="141"/>
      <c r="S111" s="141"/>
      <c r="T111" s="132"/>
      <c r="V111" s="135" t="s">
        <v>37</v>
      </c>
      <c r="W111" s="155">
        <f>AVERAGE(V105:V107)</f>
        <v>0.1905429376051496</v>
      </c>
    </row>
    <row r="112" spans="1:10" ht="14.25">
      <c r="A112" s="143"/>
      <c r="B112" s="145"/>
      <c r="C112" s="132"/>
      <c r="D112" s="132"/>
      <c r="E112" s="132"/>
      <c r="F112" s="132"/>
      <c r="G112" s="132"/>
      <c r="H112" s="132"/>
      <c r="I112" s="132"/>
      <c r="J112" s="144"/>
    </row>
    <row r="113" spans="2:13" ht="14.25">
      <c r="B113" s="147" t="s">
        <v>129</v>
      </c>
      <c r="M113" s="146" t="s">
        <v>186</v>
      </c>
    </row>
    <row r="114" spans="1:23" ht="42">
      <c r="A114" s="148"/>
      <c r="B114" s="157" t="s">
        <v>60</v>
      </c>
      <c r="C114" s="138" t="s">
        <v>8</v>
      </c>
      <c r="D114" s="138" t="s">
        <v>9</v>
      </c>
      <c r="E114" s="138" t="s">
        <v>10</v>
      </c>
      <c r="F114" s="138" t="s">
        <v>11</v>
      </c>
      <c r="G114" s="138" t="s">
        <v>12</v>
      </c>
      <c r="H114" s="138" t="s">
        <v>13</v>
      </c>
      <c r="I114" s="138" t="s">
        <v>14</v>
      </c>
      <c r="J114" s="129" t="s">
        <v>97</v>
      </c>
      <c r="K114" s="158"/>
      <c r="L114" s="159"/>
      <c r="M114" s="157" t="s">
        <v>60</v>
      </c>
      <c r="N114" s="138" t="s">
        <v>8</v>
      </c>
      <c r="O114" s="138" t="s">
        <v>9</v>
      </c>
      <c r="P114" s="138" t="s">
        <v>10</v>
      </c>
      <c r="Q114" s="138" t="s">
        <v>11</v>
      </c>
      <c r="R114" s="138" t="s">
        <v>12</v>
      </c>
      <c r="S114" s="138" t="s">
        <v>13</v>
      </c>
      <c r="T114" s="138" t="s">
        <v>14</v>
      </c>
      <c r="U114" s="129" t="s">
        <v>77</v>
      </c>
      <c r="V114" s="30" t="s">
        <v>87</v>
      </c>
      <c r="W114" s="129" t="s">
        <v>86</v>
      </c>
    </row>
    <row r="115" spans="1:23" ht="14.25">
      <c r="A115" s="150" t="s">
        <v>8</v>
      </c>
      <c r="B115" s="151" t="s">
        <v>176</v>
      </c>
      <c r="C115" s="138">
        <v>1</v>
      </c>
      <c r="D115" s="152">
        <v>0.5</v>
      </c>
      <c r="E115" s="138">
        <v>3</v>
      </c>
      <c r="F115" s="152">
        <v>0.3333333333333333</v>
      </c>
      <c r="G115" s="138">
        <v>9</v>
      </c>
      <c r="H115" s="138">
        <v>5</v>
      </c>
      <c r="I115" s="152">
        <v>0.16666666666666666</v>
      </c>
      <c r="J115" s="134">
        <f>V115</f>
        <v>0.11432991324708704</v>
      </c>
      <c r="K115" s="165"/>
      <c r="L115" s="150" t="s">
        <v>8</v>
      </c>
      <c r="M115" s="151" t="s">
        <v>176</v>
      </c>
      <c r="N115" s="139">
        <f>C115/C122</f>
        <v>0.1468189233278956</v>
      </c>
      <c r="O115" s="139">
        <f aca="true" t="shared" si="95" ref="O115:T115">D115/D122</f>
        <v>0.07131537242472266</v>
      </c>
      <c r="P115" s="139">
        <f t="shared" si="95"/>
        <v>0.11852502194907814</v>
      </c>
      <c r="Q115" s="139">
        <f t="shared" si="95"/>
        <v>0.07939508506616258</v>
      </c>
      <c r="R115" s="139">
        <f t="shared" si="95"/>
        <v>0.16363636363636364</v>
      </c>
      <c r="S115" s="139">
        <f t="shared" si="95"/>
        <v>0.19754170324846357</v>
      </c>
      <c r="T115" s="139">
        <f t="shared" si="95"/>
        <v>0.023076923076923075</v>
      </c>
      <c r="U115" s="139">
        <f>SUM(N115:T115)</f>
        <v>0.8003093927296092</v>
      </c>
      <c r="V115" s="136">
        <f>U115/7</f>
        <v>0.11432991324708704</v>
      </c>
      <c r="W115" s="142">
        <f>MMULT(C115:I115,V115:V121)/V115</f>
        <v>12.102524272677078</v>
      </c>
    </row>
    <row r="116" spans="1:23" ht="14.25">
      <c r="A116" s="150" t="s">
        <v>9</v>
      </c>
      <c r="B116" s="151" t="s">
        <v>140</v>
      </c>
      <c r="C116" s="138">
        <v>2</v>
      </c>
      <c r="D116" s="138">
        <v>1</v>
      </c>
      <c r="E116" s="138">
        <v>5</v>
      </c>
      <c r="F116" s="152">
        <v>0.5</v>
      </c>
      <c r="G116" s="138">
        <v>9</v>
      </c>
      <c r="H116" s="138">
        <v>5</v>
      </c>
      <c r="I116" s="152">
        <v>0.3333333333333333</v>
      </c>
      <c r="J116" s="134">
        <f aca="true" t="shared" si="96" ref="J116:J121">V116</f>
        <v>0.16574783362737391</v>
      </c>
      <c r="K116" s="165"/>
      <c r="L116" s="150" t="s">
        <v>9</v>
      </c>
      <c r="M116" s="151" t="s">
        <v>140</v>
      </c>
      <c r="N116" s="139">
        <f>C116/C122</f>
        <v>0.2936378466557912</v>
      </c>
      <c r="O116" s="139">
        <f aca="true" t="shared" si="97" ref="O116:T116">D116/D122</f>
        <v>0.14263074484944532</v>
      </c>
      <c r="P116" s="139">
        <f t="shared" si="97"/>
        <v>0.19754170324846357</v>
      </c>
      <c r="Q116" s="139">
        <f t="shared" si="97"/>
        <v>0.11909262759924388</v>
      </c>
      <c r="R116" s="139">
        <f t="shared" si="97"/>
        <v>0.16363636363636364</v>
      </c>
      <c r="S116" s="139">
        <f t="shared" si="97"/>
        <v>0.19754170324846357</v>
      </c>
      <c r="T116" s="139">
        <f t="shared" si="97"/>
        <v>0.04615384615384615</v>
      </c>
      <c r="U116" s="139">
        <f aca="true" t="shared" si="98" ref="U116:U121">SUM(N116:T116)</f>
        <v>1.1602348353916174</v>
      </c>
      <c r="V116" s="136">
        <f aca="true" t="shared" si="99" ref="V116:V121">U116/7</f>
        <v>0.16574783362737391</v>
      </c>
      <c r="W116" s="142">
        <f>MMULT(C116:I116,V115:V121)/V116</f>
        <v>10.939037552665901</v>
      </c>
    </row>
    <row r="117" spans="1:23" ht="14.25">
      <c r="A117" s="150" t="s">
        <v>10</v>
      </c>
      <c r="B117" s="151" t="s">
        <v>141</v>
      </c>
      <c r="C117" s="152">
        <v>0.3333333333333333</v>
      </c>
      <c r="D117" s="152">
        <v>0.2</v>
      </c>
      <c r="E117" s="138">
        <v>1</v>
      </c>
      <c r="F117" s="152">
        <v>0.14285714285714285</v>
      </c>
      <c r="G117" s="138">
        <v>9</v>
      </c>
      <c r="H117" s="138">
        <v>5</v>
      </c>
      <c r="I117" s="152">
        <v>0.1111111111111111</v>
      </c>
      <c r="J117" s="134">
        <f t="shared" si="96"/>
        <v>0.07536618257523975</v>
      </c>
      <c r="K117" s="165"/>
      <c r="L117" s="150" t="s">
        <v>10</v>
      </c>
      <c r="M117" s="151" t="s">
        <v>141</v>
      </c>
      <c r="N117" s="139">
        <f>C117/C122</f>
        <v>0.04893964110929853</v>
      </c>
      <c r="O117" s="139">
        <f aca="true" t="shared" si="100" ref="O117:T117">D117/D122</f>
        <v>0.028526148969889066</v>
      </c>
      <c r="P117" s="139">
        <f t="shared" si="100"/>
        <v>0.03950834064969271</v>
      </c>
      <c r="Q117" s="139">
        <f t="shared" si="100"/>
        <v>0.03402646502835539</v>
      </c>
      <c r="R117" s="139">
        <f t="shared" si="100"/>
        <v>0.16363636363636364</v>
      </c>
      <c r="S117" s="139">
        <f t="shared" si="100"/>
        <v>0.19754170324846357</v>
      </c>
      <c r="T117" s="139">
        <f t="shared" si="100"/>
        <v>0.015384615384615384</v>
      </c>
      <c r="U117" s="139">
        <f t="shared" si="98"/>
        <v>0.5275632780266782</v>
      </c>
      <c r="V117" s="136">
        <f t="shared" si="99"/>
        <v>0.07536618257523975</v>
      </c>
      <c r="W117" s="142">
        <f>MMULT(C117:I117,V115:V121)/V117</f>
        <v>13.860123033994649</v>
      </c>
    </row>
    <row r="118" spans="1:23" ht="14.25">
      <c r="A118" s="150" t="s">
        <v>11</v>
      </c>
      <c r="B118" s="151" t="s">
        <v>142</v>
      </c>
      <c r="C118" s="138">
        <v>3</v>
      </c>
      <c r="D118" s="138">
        <v>2</v>
      </c>
      <c r="E118" s="138">
        <v>7</v>
      </c>
      <c r="F118" s="138">
        <v>1</v>
      </c>
      <c r="G118" s="138">
        <v>9</v>
      </c>
      <c r="H118" s="138">
        <v>9</v>
      </c>
      <c r="I118" s="152">
        <v>0.5</v>
      </c>
      <c r="J118" s="134">
        <f t="shared" si="96"/>
        <v>0.2612720140204688</v>
      </c>
      <c r="K118" s="165"/>
      <c r="L118" s="150" t="s">
        <v>11</v>
      </c>
      <c r="M118" s="151" t="s">
        <v>142</v>
      </c>
      <c r="N118" s="139">
        <f>C118/C122</f>
        <v>0.44045676998368677</v>
      </c>
      <c r="O118" s="139">
        <f aca="true" t="shared" si="101" ref="O118:T118">D118/D122</f>
        <v>0.28526148969889065</v>
      </c>
      <c r="P118" s="139">
        <f t="shared" si="101"/>
        <v>0.276558384547849</v>
      </c>
      <c r="Q118" s="139">
        <f t="shared" si="101"/>
        <v>0.23818525519848777</v>
      </c>
      <c r="R118" s="139">
        <f t="shared" si="101"/>
        <v>0.16363636363636364</v>
      </c>
      <c r="S118" s="139">
        <f t="shared" si="101"/>
        <v>0.3555750658472344</v>
      </c>
      <c r="T118" s="139">
        <f t="shared" si="101"/>
        <v>0.06923076923076923</v>
      </c>
      <c r="U118" s="139">
        <f t="shared" si="98"/>
        <v>1.8289040981432814</v>
      </c>
      <c r="V118" s="136">
        <f t="shared" si="99"/>
        <v>0.2612720140204688</v>
      </c>
      <c r="W118" s="142">
        <f>MMULT(C118:I118,V115:V121)/V118</f>
        <v>11.393997783945618</v>
      </c>
    </row>
    <row r="119" spans="1:23" ht="14.25">
      <c r="A119" s="150" t="s">
        <v>12</v>
      </c>
      <c r="B119" s="151" t="s">
        <v>143</v>
      </c>
      <c r="C119" s="152">
        <v>0.1111111111111111</v>
      </c>
      <c r="D119" s="152">
        <v>0.1111111111111111</v>
      </c>
      <c r="E119" s="152">
        <v>0.1111111111111111</v>
      </c>
      <c r="F119" s="152">
        <v>0.1111111111111111</v>
      </c>
      <c r="G119" s="138">
        <v>1</v>
      </c>
      <c r="H119" s="152">
        <v>0.1111111111111111</v>
      </c>
      <c r="I119" s="152">
        <v>0.1111111111111111</v>
      </c>
      <c r="J119" s="134">
        <f t="shared" si="96"/>
        <v>0.014424595345605019</v>
      </c>
      <c r="K119" s="166"/>
      <c r="L119" s="150" t="s">
        <v>12</v>
      </c>
      <c r="M119" s="151" t="s">
        <v>143</v>
      </c>
      <c r="N119" s="139">
        <f>C119/C122</f>
        <v>0.01631321370309951</v>
      </c>
      <c r="O119" s="139">
        <f aca="true" t="shared" si="102" ref="O119:T119">D119/D122</f>
        <v>0.01584786053882726</v>
      </c>
      <c r="P119" s="139">
        <f t="shared" si="102"/>
        <v>0.004389815627743635</v>
      </c>
      <c r="Q119" s="139">
        <f t="shared" si="102"/>
        <v>0.026465028355387527</v>
      </c>
      <c r="R119" s="139">
        <f t="shared" si="102"/>
        <v>0.01818181818181818</v>
      </c>
      <c r="S119" s="139">
        <f t="shared" si="102"/>
        <v>0.004389815627743635</v>
      </c>
      <c r="T119" s="139">
        <f t="shared" si="102"/>
        <v>0.015384615384615384</v>
      </c>
      <c r="U119" s="139">
        <f t="shared" si="98"/>
        <v>0.10097216741923513</v>
      </c>
      <c r="V119" s="136">
        <f t="shared" si="99"/>
        <v>0.014424595345605019</v>
      </c>
      <c r="W119" s="142">
        <f>MMULT(C119:I119,V115:V121)/V119</f>
        <v>8.591781652876557</v>
      </c>
    </row>
    <row r="120" spans="1:23" ht="14.25">
      <c r="A120" s="150" t="s">
        <v>13</v>
      </c>
      <c r="B120" s="151" t="s">
        <v>144</v>
      </c>
      <c r="C120" s="152">
        <v>0.2</v>
      </c>
      <c r="D120" s="152">
        <v>0.2</v>
      </c>
      <c r="E120" s="152">
        <v>0.2</v>
      </c>
      <c r="F120" s="152">
        <v>0.1111111111111111</v>
      </c>
      <c r="G120" s="138">
        <v>9</v>
      </c>
      <c r="H120" s="138">
        <v>1</v>
      </c>
      <c r="I120" s="138">
        <v>5</v>
      </c>
      <c r="J120" s="134">
        <f t="shared" si="96"/>
        <v>0.141101289530649</v>
      </c>
      <c r="K120" s="165"/>
      <c r="L120" s="150" t="s">
        <v>13</v>
      </c>
      <c r="M120" s="151" t="s">
        <v>144</v>
      </c>
      <c r="N120" s="139">
        <f>C120/C122</f>
        <v>0.029363784665579117</v>
      </c>
      <c r="O120" s="139">
        <f aca="true" t="shared" si="103" ref="O120:T120">D120/D122</f>
        <v>0.028526148969889066</v>
      </c>
      <c r="P120" s="139">
        <f t="shared" si="103"/>
        <v>0.007901668129938543</v>
      </c>
      <c r="Q120" s="139">
        <f t="shared" si="103"/>
        <v>0.026465028355387527</v>
      </c>
      <c r="R120" s="139">
        <f t="shared" si="103"/>
        <v>0.16363636363636364</v>
      </c>
      <c r="S120" s="139">
        <f t="shared" si="103"/>
        <v>0.03950834064969271</v>
      </c>
      <c r="T120" s="139">
        <f t="shared" si="103"/>
        <v>0.6923076923076923</v>
      </c>
      <c r="U120" s="139">
        <f t="shared" si="98"/>
        <v>0.987709026714543</v>
      </c>
      <c r="V120" s="136">
        <f t="shared" si="99"/>
        <v>0.141101289530649</v>
      </c>
      <c r="W120" s="142">
        <f>MMULT(C120:I120,V115:V121)/V120</f>
        <v>10.700345266873088</v>
      </c>
    </row>
    <row r="121" spans="1:23" ht="14.25">
      <c r="A121" s="150" t="s">
        <v>14</v>
      </c>
      <c r="B121" s="151" t="s">
        <v>177</v>
      </c>
      <c r="C121" s="152">
        <v>0.16666666666666666</v>
      </c>
      <c r="D121" s="138">
        <v>3</v>
      </c>
      <c r="E121" s="138">
        <v>9</v>
      </c>
      <c r="F121" s="138">
        <v>2</v>
      </c>
      <c r="G121" s="138">
        <v>9</v>
      </c>
      <c r="H121" s="152">
        <v>0.2</v>
      </c>
      <c r="I121" s="138">
        <v>1</v>
      </c>
      <c r="J121" s="134">
        <f t="shared" si="96"/>
        <v>0.22775817165357654</v>
      </c>
      <c r="K121" s="165"/>
      <c r="L121" s="150" t="s">
        <v>14</v>
      </c>
      <c r="M121" s="151" t="s">
        <v>177</v>
      </c>
      <c r="N121" s="139">
        <f>C121/C122</f>
        <v>0.024469820554649264</v>
      </c>
      <c r="O121" s="139">
        <f aca="true" t="shared" si="104" ref="O121:T121">D121/D122</f>
        <v>0.42789223454833597</v>
      </c>
      <c r="P121" s="139">
        <f t="shared" si="104"/>
        <v>0.3555750658472344</v>
      </c>
      <c r="Q121" s="139">
        <f t="shared" si="104"/>
        <v>0.47637051039697553</v>
      </c>
      <c r="R121" s="139">
        <f t="shared" si="104"/>
        <v>0.16363636363636364</v>
      </c>
      <c r="S121" s="139">
        <f t="shared" si="104"/>
        <v>0.007901668129938543</v>
      </c>
      <c r="T121" s="139">
        <f t="shared" si="104"/>
        <v>0.13846153846153847</v>
      </c>
      <c r="U121" s="139">
        <f t="shared" si="98"/>
        <v>1.5943072015750357</v>
      </c>
      <c r="V121" s="136">
        <f t="shared" si="99"/>
        <v>0.22775817165357654</v>
      </c>
      <c r="W121" s="142">
        <f>MMULT(C121:I121,V115:V121)/V121</f>
        <v>9.233205245913847</v>
      </c>
    </row>
    <row r="122" spans="1:23" ht="14.25">
      <c r="A122" s="143"/>
      <c r="B122" s="151" t="s">
        <v>77</v>
      </c>
      <c r="C122" s="138">
        <f>SUM(C115:C121)</f>
        <v>6.811111111111112</v>
      </c>
      <c r="D122" s="138">
        <f aca="true" t="shared" si="105" ref="D122:I122">SUM(D115:D121)</f>
        <v>7.011111111111111</v>
      </c>
      <c r="E122" s="138">
        <f t="shared" si="105"/>
        <v>25.31111111111111</v>
      </c>
      <c r="F122" s="138">
        <f t="shared" si="105"/>
        <v>4.198412698412698</v>
      </c>
      <c r="G122" s="138">
        <f t="shared" si="105"/>
        <v>55</v>
      </c>
      <c r="H122" s="138">
        <f t="shared" si="105"/>
        <v>25.31111111111111</v>
      </c>
      <c r="I122" s="138">
        <f t="shared" si="105"/>
        <v>7.222222222222222</v>
      </c>
      <c r="J122" s="144"/>
      <c r="L122" s="143"/>
      <c r="M122" s="151" t="s">
        <v>77</v>
      </c>
      <c r="N122" s="137">
        <f>SUM(N115:N121)</f>
        <v>1</v>
      </c>
      <c r="O122" s="137">
        <f aca="true" t="shared" si="106" ref="O122:T122">SUM(O115:O121)</f>
        <v>1</v>
      </c>
      <c r="P122" s="137">
        <f t="shared" si="106"/>
        <v>1</v>
      </c>
      <c r="Q122" s="137">
        <f t="shared" si="106"/>
        <v>1.0000000000000002</v>
      </c>
      <c r="R122" s="137">
        <f t="shared" si="106"/>
        <v>1</v>
      </c>
      <c r="S122" s="137">
        <f t="shared" si="106"/>
        <v>1</v>
      </c>
      <c r="T122" s="137">
        <f t="shared" si="106"/>
        <v>1</v>
      </c>
      <c r="V122" s="129" t="s">
        <v>38</v>
      </c>
      <c r="W122" s="153">
        <f>(AVERAGE(W115:W121)-7)/6</f>
        <v>0.662405114498732</v>
      </c>
    </row>
    <row r="123" spans="1:23" ht="14.25">
      <c r="A123" s="143"/>
      <c r="B123" s="145"/>
      <c r="C123" s="132"/>
      <c r="D123" s="132"/>
      <c r="E123" s="132"/>
      <c r="F123" s="132"/>
      <c r="G123" s="132"/>
      <c r="H123" s="132"/>
      <c r="I123" s="132"/>
      <c r="J123" s="144"/>
      <c r="L123" s="143"/>
      <c r="M123" s="145"/>
      <c r="N123" s="132"/>
      <c r="O123" s="132"/>
      <c r="P123" s="132"/>
      <c r="Q123" s="141"/>
      <c r="R123" s="141"/>
      <c r="S123" s="141"/>
      <c r="T123" s="132"/>
      <c r="V123" s="129" t="s">
        <v>41</v>
      </c>
      <c r="W123" s="153">
        <v>0</v>
      </c>
    </row>
    <row r="124" spans="1:24" ht="14.25">
      <c r="A124" s="143"/>
      <c r="B124" s="145"/>
      <c r="C124" s="132"/>
      <c r="D124" s="132"/>
      <c r="E124" s="132"/>
      <c r="F124" s="132"/>
      <c r="G124" s="132"/>
      <c r="H124" s="132"/>
      <c r="I124" s="132"/>
      <c r="J124" s="144"/>
      <c r="L124" s="143"/>
      <c r="M124" s="145"/>
      <c r="N124" s="132"/>
      <c r="O124" s="132"/>
      <c r="P124" s="132"/>
      <c r="Q124" s="141"/>
      <c r="R124" s="141"/>
      <c r="S124" s="141"/>
      <c r="T124" s="132"/>
      <c r="V124" s="129" t="s">
        <v>39</v>
      </c>
      <c r="W124" s="153" t="e">
        <f>W122/W123</f>
        <v>#DIV/0!</v>
      </c>
      <c r="X124" s="133" t="s">
        <v>42</v>
      </c>
    </row>
    <row r="125" spans="1:23" ht="14.25">
      <c r="A125" s="143"/>
      <c r="B125" s="145"/>
      <c r="C125" s="132"/>
      <c r="D125" s="132"/>
      <c r="E125" s="132"/>
      <c r="F125" s="132"/>
      <c r="G125" s="132"/>
      <c r="H125" s="132"/>
      <c r="I125" s="132"/>
      <c r="J125" s="144"/>
      <c r="L125" s="143"/>
      <c r="M125" s="145"/>
      <c r="N125" s="132"/>
      <c r="O125" s="132"/>
      <c r="P125" s="132"/>
      <c r="Q125" s="141"/>
      <c r="R125" s="141"/>
      <c r="S125" s="141"/>
      <c r="T125" s="132"/>
      <c r="V125" s="135" t="s">
        <v>37</v>
      </c>
      <c r="W125" s="155">
        <f>AVERAGE(V119:V121)</f>
        <v>0.1277613521766102</v>
      </c>
    </row>
    <row r="126" spans="1:10" ht="14.25">
      <c r="A126" s="143"/>
      <c r="B126" s="145"/>
      <c r="C126" s="132"/>
      <c r="D126" s="132"/>
      <c r="E126" s="132"/>
      <c r="F126" s="132"/>
      <c r="G126" s="132"/>
      <c r="H126" s="132"/>
      <c r="I126" s="132"/>
      <c r="J126" s="144"/>
    </row>
    <row r="127" spans="2:13" ht="14.25">
      <c r="B127" s="147" t="s">
        <v>130</v>
      </c>
      <c r="M127" s="146" t="s">
        <v>187</v>
      </c>
    </row>
    <row r="128" spans="1:23" ht="42">
      <c r="A128" s="148"/>
      <c r="B128" s="149" t="s">
        <v>61</v>
      </c>
      <c r="C128" s="138" t="s">
        <v>8</v>
      </c>
      <c r="D128" s="138" t="s">
        <v>9</v>
      </c>
      <c r="E128" s="138" t="s">
        <v>10</v>
      </c>
      <c r="F128" s="138" t="s">
        <v>11</v>
      </c>
      <c r="G128" s="138" t="s">
        <v>12</v>
      </c>
      <c r="H128" s="138" t="s">
        <v>13</v>
      </c>
      <c r="I128" s="138" t="s">
        <v>14</v>
      </c>
      <c r="J128" s="129" t="s">
        <v>97</v>
      </c>
      <c r="L128" s="148"/>
      <c r="M128" s="149" t="s">
        <v>61</v>
      </c>
      <c r="N128" s="138" t="s">
        <v>8</v>
      </c>
      <c r="O128" s="138" t="s">
        <v>9</v>
      </c>
      <c r="P128" s="138" t="s">
        <v>10</v>
      </c>
      <c r="Q128" s="138" t="s">
        <v>11</v>
      </c>
      <c r="R128" s="138" t="s">
        <v>12</v>
      </c>
      <c r="S128" s="138" t="s">
        <v>13</v>
      </c>
      <c r="T128" s="138" t="s">
        <v>14</v>
      </c>
      <c r="U128" s="129" t="s">
        <v>77</v>
      </c>
      <c r="V128" s="30" t="s">
        <v>87</v>
      </c>
      <c r="W128" s="129" t="s">
        <v>86</v>
      </c>
    </row>
    <row r="129" spans="1:23" ht="14.25">
      <c r="A129" s="150" t="s">
        <v>8</v>
      </c>
      <c r="B129" s="151" t="s">
        <v>176</v>
      </c>
      <c r="C129" s="138">
        <v>1</v>
      </c>
      <c r="D129" s="152">
        <v>0.1111111111111111</v>
      </c>
      <c r="E129" s="152">
        <v>0.1111111111111111</v>
      </c>
      <c r="F129" s="152">
        <v>0.16666666666666666</v>
      </c>
      <c r="G129" s="152">
        <v>0.25</v>
      </c>
      <c r="H129" s="152">
        <v>0.25</v>
      </c>
      <c r="I129" s="138">
        <v>1</v>
      </c>
      <c r="J129" s="134">
        <f>V129</f>
        <v>0.03421039538515323</v>
      </c>
      <c r="L129" s="150" t="s">
        <v>8</v>
      </c>
      <c r="M129" s="151" t="s">
        <v>176</v>
      </c>
      <c r="N129" s="139">
        <f>C129/C136</f>
        <v>0.029411764705882353</v>
      </c>
      <c r="O129" s="139">
        <f aca="true" t="shared" si="107" ref="O129:T129">D129/D136</f>
        <v>0.006756756756756757</v>
      </c>
      <c r="P129" s="139">
        <f t="shared" si="107"/>
        <v>0.007692307692307692</v>
      </c>
      <c r="Q129" s="139">
        <f t="shared" si="107"/>
        <v>0.055045871559633024</v>
      </c>
      <c r="R129" s="139">
        <f t="shared" si="107"/>
        <v>0.06382978723404256</v>
      </c>
      <c r="S129" s="139">
        <f t="shared" si="107"/>
        <v>0.04225352112676056</v>
      </c>
      <c r="T129" s="139">
        <f t="shared" si="107"/>
        <v>0.034482758620689655</v>
      </c>
      <c r="U129" s="139">
        <f>SUM(N129:T129)</f>
        <v>0.23947276769607262</v>
      </c>
      <c r="V129" s="136">
        <f>U129/7</f>
        <v>0.03421039538515323</v>
      </c>
      <c r="W129" s="142">
        <f>MMULT(C129:I129,V129:V135)/V129</f>
        <v>7.176301074836524</v>
      </c>
    </row>
    <row r="130" spans="1:23" ht="14.25">
      <c r="A130" s="150" t="s">
        <v>9</v>
      </c>
      <c r="B130" s="151" t="s">
        <v>140</v>
      </c>
      <c r="C130" s="138">
        <v>9</v>
      </c>
      <c r="D130" s="138">
        <v>1</v>
      </c>
      <c r="E130" s="138">
        <v>1</v>
      </c>
      <c r="F130" s="152">
        <v>0.16666666666666666</v>
      </c>
      <c r="G130" s="152">
        <v>0.25</v>
      </c>
      <c r="H130" s="152">
        <v>0.25</v>
      </c>
      <c r="I130" s="138">
        <v>3</v>
      </c>
      <c r="J130" s="134">
        <f aca="true" t="shared" si="108" ref="J130:J135">V130</f>
        <v>0.09418927402528945</v>
      </c>
      <c r="L130" s="150" t="s">
        <v>9</v>
      </c>
      <c r="M130" s="151" t="s">
        <v>140</v>
      </c>
      <c r="N130" s="139">
        <f>C130/C136</f>
        <v>0.2647058823529412</v>
      </c>
      <c r="O130" s="139">
        <f aca="true" t="shared" si="109" ref="O130:T130">D130/D136</f>
        <v>0.060810810810810814</v>
      </c>
      <c r="P130" s="139">
        <f t="shared" si="109"/>
        <v>0.06923076923076923</v>
      </c>
      <c r="Q130" s="139">
        <f t="shared" si="109"/>
        <v>0.055045871559633024</v>
      </c>
      <c r="R130" s="139">
        <f t="shared" si="109"/>
        <v>0.06382978723404256</v>
      </c>
      <c r="S130" s="139">
        <f t="shared" si="109"/>
        <v>0.04225352112676056</v>
      </c>
      <c r="T130" s="139">
        <f t="shared" si="109"/>
        <v>0.10344827586206896</v>
      </c>
      <c r="U130" s="139">
        <f aca="true" t="shared" si="110" ref="U130:U135">SUM(N130:T130)</f>
        <v>0.6593249181770262</v>
      </c>
      <c r="V130" s="136">
        <f aca="true" t="shared" si="111" ref="V130:V135">U130/7</f>
        <v>0.09418927402528945</v>
      </c>
      <c r="W130" s="142">
        <f>MMULT(C130:I130,V129:V135)/V130</f>
        <v>7.978207764248787</v>
      </c>
    </row>
    <row r="131" spans="1:23" ht="14.25">
      <c r="A131" s="150" t="s">
        <v>10</v>
      </c>
      <c r="B131" s="151" t="s">
        <v>141</v>
      </c>
      <c r="C131" s="138">
        <v>9</v>
      </c>
      <c r="D131" s="138">
        <v>1</v>
      </c>
      <c r="E131" s="138">
        <v>1</v>
      </c>
      <c r="F131" s="152">
        <v>0.25</v>
      </c>
      <c r="G131" s="152">
        <v>0.25</v>
      </c>
      <c r="H131" s="152">
        <v>0.25</v>
      </c>
      <c r="I131" s="138">
        <v>3</v>
      </c>
      <c r="J131" s="134">
        <f t="shared" si="108"/>
        <v>0.09812112199383469</v>
      </c>
      <c r="L131" s="150" t="s">
        <v>10</v>
      </c>
      <c r="M131" s="151" t="s">
        <v>141</v>
      </c>
      <c r="N131" s="139">
        <f>C131/C136</f>
        <v>0.2647058823529412</v>
      </c>
      <c r="O131" s="139">
        <f aca="true" t="shared" si="112" ref="O131:T131">D131/D136</f>
        <v>0.060810810810810814</v>
      </c>
      <c r="P131" s="139">
        <f t="shared" si="112"/>
        <v>0.06923076923076923</v>
      </c>
      <c r="Q131" s="139">
        <f t="shared" si="112"/>
        <v>0.08256880733944955</v>
      </c>
      <c r="R131" s="139">
        <f t="shared" si="112"/>
        <v>0.06382978723404256</v>
      </c>
      <c r="S131" s="139">
        <f t="shared" si="112"/>
        <v>0.04225352112676056</v>
      </c>
      <c r="T131" s="139">
        <f t="shared" si="112"/>
        <v>0.10344827586206896</v>
      </c>
      <c r="U131" s="139">
        <f t="shared" si="110"/>
        <v>0.6868478539568428</v>
      </c>
      <c r="V131" s="136">
        <f t="shared" si="111"/>
        <v>0.09812112199383469</v>
      </c>
      <c r="W131" s="142">
        <f>MMULT(C131:I131,V129:V135)/V131</f>
        <v>7.928006883103462</v>
      </c>
    </row>
    <row r="132" spans="1:23" ht="14.25">
      <c r="A132" s="150" t="s">
        <v>11</v>
      </c>
      <c r="B132" s="151" t="s">
        <v>142</v>
      </c>
      <c r="C132" s="138">
        <v>6</v>
      </c>
      <c r="D132" s="138">
        <v>6</v>
      </c>
      <c r="E132" s="138">
        <v>4</v>
      </c>
      <c r="F132" s="138">
        <v>1</v>
      </c>
      <c r="G132" s="138">
        <v>1</v>
      </c>
      <c r="H132" s="138">
        <v>3</v>
      </c>
      <c r="I132" s="138">
        <v>9</v>
      </c>
      <c r="J132" s="134">
        <f t="shared" si="108"/>
        <v>0.3173199984892197</v>
      </c>
      <c r="L132" s="150" t="s">
        <v>11</v>
      </c>
      <c r="M132" s="151" t="s">
        <v>142</v>
      </c>
      <c r="N132" s="139">
        <f>C132/C136</f>
        <v>0.17647058823529413</v>
      </c>
      <c r="O132" s="139">
        <f aca="true" t="shared" si="113" ref="O132:T132">D132/D136</f>
        <v>0.3648648648648649</v>
      </c>
      <c r="P132" s="139">
        <f t="shared" si="113"/>
        <v>0.27692307692307694</v>
      </c>
      <c r="Q132" s="139">
        <f t="shared" si="113"/>
        <v>0.3302752293577982</v>
      </c>
      <c r="R132" s="139">
        <f t="shared" si="113"/>
        <v>0.25531914893617025</v>
      </c>
      <c r="S132" s="139">
        <f t="shared" si="113"/>
        <v>0.5070422535211268</v>
      </c>
      <c r="T132" s="139">
        <f t="shared" si="113"/>
        <v>0.3103448275862069</v>
      </c>
      <c r="U132" s="139">
        <f t="shared" si="110"/>
        <v>2.221239989424538</v>
      </c>
      <c r="V132" s="136">
        <f t="shared" si="111"/>
        <v>0.3173199984892197</v>
      </c>
      <c r="W132" s="142">
        <f>MMULT(C132:I132,V129:V135)/V132</f>
        <v>8.11712883401334</v>
      </c>
    </row>
    <row r="133" spans="1:23" ht="14.25">
      <c r="A133" s="150" t="s">
        <v>12</v>
      </c>
      <c r="B133" s="151" t="s">
        <v>143</v>
      </c>
      <c r="C133" s="138">
        <v>4</v>
      </c>
      <c r="D133" s="138">
        <v>4</v>
      </c>
      <c r="E133" s="138">
        <v>4</v>
      </c>
      <c r="F133" s="138">
        <v>1</v>
      </c>
      <c r="G133" s="138">
        <v>1</v>
      </c>
      <c r="H133" s="138">
        <v>1</v>
      </c>
      <c r="I133" s="138">
        <v>6</v>
      </c>
      <c r="J133" s="134">
        <f t="shared" si="108"/>
        <v>0.2284740562164283</v>
      </c>
      <c r="L133" s="150" t="s">
        <v>12</v>
      </c>
      <c r="M133" s="151" t="s">
        <v>143</v>
      </c>
      <c r="N133" s="139">
        <f>C133/C136</f>
        <v>0.11764705882352941</v>
      </c>
      <c r="O133" s="139">
        <f aca="true" t="shared" si="114" ref="O133:T133">D133/D136</f>
        <v>0.24324324324324326</v>
      </c>
      <c r="P133" s="139">
        <f t="shared" si="114"/>
        <v>0.27692307692307694</v>
      </c>
      <c r="Q133" s="139">
        <f t="shared" si="114"/>
        <v>0.3302752293577982</v>
      </c>
      <c r="R133" s="139">
        <f t="shared" si="114"/>
        <v>0.25531914893617025</v>
      </c>
      <c r="S133" s="139">
        <f t="shared" si="114"/>
        <v>0.16901408450704225</v>
      </c>
      <c r="T133" s="139">
        <f t="shared" si="114"/>
        <v>0.20689655172413793</v>
      </c>
      <c r="U133" s="139">
        <f t="shared" si="110"/>
        <v>1.5993183935149982</v>
      </c>
      <c r="V133" s="136">
        <f t="shared" si="111"/>
        <v>0.2284740562164283</v>
      </c>
      <c r="W133" s="142">
        <f>MMULT(C133:I133,V129:V135)/V133</f>
        <v>8.022319083732707</v>
      </c>
    </row>
    <row r="134" spans="1:23" ht="14.25">
      <c r="A134" s="150" t="s">
        <v>13</v>
      </c>
      <c r="B134" s="151" t="s">
        <v>144</v>
      </c>
      <c r="C134" s="138">
        <v>4</v>
      </c>
      <c r="D134" s="138">
        <v>4</v>
      </c>
      <c r="E134" s="138">
        <v>4</v>
      </c>
      <c r="F134" s="152">
        <v>0.3333333333333333</v>
      </c>
      <c r="G134" s="138">
        <v>1</v>
      </c>
      <c r="H134" s="138">
        <v>1</v>
      </c>
      <c r="I134" s="138">
        <v>6</v>
      </c>
      <c r="J134" s="134">
        <f t="shared" si="108"/>
        <v>0.19701927246806658</v>
      </c>
      <c r="L134" s="150" t="s">
        <v>13</v>
      </c>
      <c r="M134" s="151" t="s">
        <v>144</v>
      </c>
      <c r="N134" s="139">
        <f>C134/C136</f>
        <v>0.11764705882352941</v>
      </c>
      <c r="O134" s="139">
        <f aca="true" t="shared" si="115" ref="O134:T134">D134/D136</f>
        <v>0.24324324324324326</v>
      </c>
      <c r="P134" s="139">
        <f t="shared" si="115"/>
        <v>0.27692307692307694</v>
      </c>
      <c r="Q134" s="139">
        <f t="shared" si="115"/>
        <v>0.11009174311926605</v>
      </c>
      <c r="R134" s="139">
        <f t="shared" si="115"/>
        <v>0.25531914893617025</v>
      </c>
      <c r="S134" s="139">
        <f t="shared" si="115"/>
        <v>0.16901408450704225</v>
      </c>
      <c r="T134" s="139">
        <f t="shared" si="115"/>
        <v>0.20689655172413793</v>
      </c>
      <c r="U134" s="139">
        <f t="shared" si="110"/>
        <v>1.379134907276466</v>
      </c>
      <c r="V134" s="136">
        <f t="shared" si="111"/>
        <v>0.19701927246806658</v>
      </c>
      <c r="W134" s="142">
        <f>MMULT(C134:I134,V129:V135)/V134</f>
        <v>8.229373174272505</v>
      </c>
    </row>
    <row r="135" spans="1:23" ht="14.25">
      <c r="A135" s="150" t="s">
        <v>14</v>
      </c>
      <c r="B135" s="151" t="s">
        <v>177</v>
      </c>
      <c r="C135" s="138">
        <v>1</v>
      </c>
      <c r="D135" s="152">
        <v>0.3333333333333333</v>
      </c>
      <c r="E135" s="152">
        <v>0.3333333333333333</v>
      </c>
      <c r="F135" s="152">
        <v>0.1111111111111111</v>
      </c>
      <c r="G135" s="152">
        <v>0.16666666666666666</v>
      </c>
      <c r="H135" s="152">
        <v>0.16666666666666666</v>
      </c>
      <c r="I135" s="138">
        <v>1</v>
      </c>
      <c r="J135" s="134">
        <f t="shared" si="108"/>
        <v>0.030665881422008014</v>
      </c>
      <c r="L135" s="150" t="s">
        <v>14</v>
      </c>
      <c r="M135" s="151" t="s">
        <v>177</v>
      </c>
      <c r="N135" s="139">
        <f>C135/C136</f>
        <v>0.029411764705882353</v>
      </c>
      <c r="O135" s="139">
        <f aca="true" t="shared" si="116" ref="O135:T135">D135/D136</f>
        <v>0.02027027027027027</v>
      </c>
      <c r="P135" s="139">
        <f t="shared" si="116"/>
        <v>0.023076923076923075</v>
      </c>
      <c r="Q135" s="139">
        <f t="shared" si="116"/>
        <v>0.03669724770642202</v>
      </c>
      <c r="R135" s="139">
        <f t="shared" si="116"/>
        <v>0.0425531914893617</v>
      </c>
      <c r="S135" s="139">
        <f t="shared" si="116"/>
        <v>0.02816901408450704</v>
      </c>
      <c r="T135" s="139">
        <f t="shared" si="116"/>
        <v>0.034482758620689655</v>
      </c>
      <c r="U135" s="139">
        <f t="shared" si="110"/>
        <v>0.2146611699540561</v>
      </c>
      <c r="V135" s="136">
        <f t="shared" si="111"/>
        <v>0.030665881422008014</v>
      </c>
      <c r="W135" s="142">
        <f>MMULT(C135:I135,V129:V135)/V135</f>
        <v>7.668231390498015</v>
      </c>
    </row>
    <row r="136" spans="1:23" ht="14.25">
      <c r="A136" s="143"/>
      <c r="B136" s="151" t="s">
        <v>77</v>
      </c>
      <c r="C136" s="138">
        <f>SUM(C129:C135)</f>
        <v>34</v>
      </c>
      <c r="D136" s="138">
        <f aca="true" t="shared" si="117" ref="D136:I136">SUM(D129:D135)</f>
        <v>16.444444444444443</v>
      </c>
      <c r="E136" s="138">
        <f t="shared" si="117"/>
        <v>14.444444444444445</v>
      </c>
      <c r="F136" s="138">
        <f t="shared" si="117"/>
        <v>3.0277777777777777</v>
      </c>
      <c r="G136" s="138">
        <f t="shared" si="117"/>
        <v>3.9166666666666665</v>
      </c>
      <c r="H136" s="138">
        <f t="shared" si="117"/>
        <v>5.916666666666667</v>
      </c>
      <c r="I136" s="138">
        <f t="shared" si="117"/>
        <v>29</v>
      </c>
      <c r="J136" s="144"/>
      <c r="L136" s="143"/>
      <c r="M136" s="151" t="s">
        <v>77</v>
      </c>
      <c r="N136" s="137">
        <f>SUM(N129:N135)</f>
        <v>1</v>
      </c>
      <c r="O136" s="137">
        <f aca="true" t="shared" si="118" ref="O136:T136">SUM(O129:O135)</f>
        <v>1</v>
      </c>
      <c r="P136" s="137">
        <f t="shared" si="118"/>
        <v>1</v>
      </c>
      <c r="Q136" s="137">
        <f t="shared" si="118"/>
        <v>1</v>
      </c>
      <c r="R136" s="137">
        <f t="shared" si="118"/>
        <v>1.0000000000000002</v>
      </c>
      <c r="S136" s="137">
        <f t="shared" si="118"/>
        <v>1</v>
      </c>
      <c r="T136" s="137">
        <f t="shared" si="118"/>
        <v>0.9999999999999999</v>
      </c>
      <c r="V136" s="129" t="s">
        <v>38</v>
      </c>
      <c r="W136" s="153">
        <f>(AVERAGE(W129:W135)-7)/6</f>
        <v>0.14570400487393664</v>
      </c>
    </row>
    <row r="137" spans="1:23" ht="14.25">
      <c r="A137" s="143"/>
      <c r="B137" s="145"/>
      <c r="C137" s="141"/>
      <c r="D137" s="141"/>
      <c r="E137" s="132"/>
      <c r="F137" s="132"/>
      <c r="G137" s="132"/>
      <c r="H137" s="132"/>
      <c r="I137" s="132"/>
      <c r="J137" s="144"/>
      <c r="L137" s="143"/>
      <c r="M137" s="145"/>
      <c r="N137" s="132"/>
      <c r="O137" s="132"/>
      <c r="P137" s="132"/>
      <c r="Q137" s="141"/>
      <c r="R137" s="141"/>
      <c r="S137" s="141"/>
      <c r="T137" s="132"/>
      <c r="V137" s="129" t="s">
        <v>41</v>
      </c>
      <c r="W137" s="153">
        <v>0</v>
      </c>
    </row>
    <row r="138" spans="1:24" ht="14.25">
      <c r="A138" s="143"/>
      <c r="B138" s="145"/>
      <c r="C138" s="141"/>
      <c r="D138" s="141"/>
      <c r="E138" s="132"/>
      <c r="F138" s="132"/>
      <c r="G138" s="132"/>
      <c r="H138" s="132"/>
      <c r="I138" s="132"/>
      <c r="J138" s="144"/>
      <c r="L138" s="143"/>
      <c r="M138" s="145"/>
      <c r="N138" s="132"/>
      <c r="O138" s="132"/>
      <c r="P138" s="132"/>
      <c r="Q138" s="141"/>
      <c r="R138" s="141"/>
      <c r="S138" s="141"/>
      <c r="T138" s="132"/>
      <c r="V138" s="129" t="s">
        <v>39</v>
      </c>
      <c r="W138" s="153" t="e">
        <f>W136/W137</f>
        <v>#DIV/0!</v>
      </c>
      <c r="X138" s="133" t="s">
        <v>42</v>
      </c>
    </row>
    <row r="139" spans="1:23" ht="14.25">
      <c r="A139" s="143"/>
      <c r="B139" s="145"/>
      <c r="C139" s="141"/>
      <c r="D139" s="141"/>
      <c r="E139" s="132"/>
      <c r="F139" s="132"/>
      <c r="G139" s="132"/>
      <c r="H139" s="132"/>
      <c r="I139" s="132"/>
      <c r="J139" s="144"/>
      <c r="L139" s="143"/>
      <c r="M139" s="145"/>
      <c r="N139" s="132"/>
      <c r="O139" s="132"/>
      <c r="P139" s="132"/>
      <c r="Q139" s="141"/>
      <c r="R139" s="141"/>
      <c r="S139" s="141"/>
      <c r="T139" s="132"/>
      <c r="V139" s="135" t="s">
        <v>37</v>
      </c>
      <c r="W139" s="155">
        <f>AVERAGE(V133:V135)</f>
        <v>0.15205307003550095</v>
      </c>
    </row>
    <row r="140" spans="1:10" ht="14.25">
      <c r="A140" s="143"/>
      <c r="B140" s="145"/>
      <c r="C140" s="132"/>
      <c r="D140" s="132"/>
      <c r="E140" s="132"/>
      <c r="F140" s="132"/>
      <c r="G140" s="132"/>
      <c r="H140" s="132"/>
      <c r="I140" s="132"/>
      <c r="J140" s="144"/>
    </row>
    <row r="141" spans="2:13" ht="14.25">
      <c r="B141" s="147" t="s">
        <v>131</v>
      </c>
      <c r="M141" s="146" t="s">
        <v>188</v>
      </c>
    </row>
    <row r="142" spans="1:23" ht="42">
      <c r="A142" s="148"/>
      <c r="B142" s="157" t="s">
        <v>62</v>
      </c>
      <c r="C142" s="138" t="s">
        <v>8</v>
      </c>
      <c r="D142" s="138" t="s">
        <v>9</v>
      </c>
      <c r="E142" s="138" t="s">
        <v>10</v>
      </c>
      <c r="F142" s="138" t="s">
        <v>11</v>
      </c>
      <c r="G142" s="138" t="s">
        <v>12</v>
      </c>
      <c r="H142" s="138" t="s">
        <v>13</v>
      </c>
      <c r="I142" s="138" t="s">
        <v>14</v>
      </c>
      <c r="J142" s="129" t="s">
        <v>97</v>
      </c>
      <c r="K142" s="158"/>
      <c r="L142" s="159"/>
      <c r="M142" s="157" t="s">
        <v>62</v>
      </c>
      <c r="N142" s="138" t="s">
        <v>8</v>
      </c>
      <c r="O142" s="138" t="s">
        <v>9</v>
      </c>
      <c r="P142" s="138" t="s">
        <v>10</v>
      </c>
      <c r="Q142" s="138" t="s">
        <v>11</v>
      </c>
      <c r="R142" s="138" t="s">
        <v>12</v>
      </c>
      <c r="S142" s="138" t="s">
        <v>13</v>
      </c>
      <c r="T142" s="138" t="s">
        <v>14</v>
      </c>
      <c r="U142" s="129" t="s">
        <v>77</v>
      </c>
      <c r="V142" s="30" t="s">
        <v>87</v>
      </c>
      <c r="W142" s="129" t="s">
        <v>86</v>
      </c>
    </row>
    <row r="143" spans="1:23" ht="14.25">
      <c r="A143" s="150" t="s">
        <v>8</v>
      </c>
      <c r="B143" s="151" t="s">
        <v>176</v>
      </c>
      <c r="C143" s="138">
        <v>1</v>
      </c>
      <c r="D143" s="152">
        <v>0.2</v>
      </c>
      <c r="E143" s="152">
        <v>0.1111111111111111</v>
      </c>
      <c r="F143" s="152">
        <v>0.1111111111111111</v>
      </c>
      <c r="G143" s="152">
        <v>0.1111111111111111</v>
      </c>
      <c r="H143" s="152">
        <v>0.1111111111111111</v>
      </c>
      <c r="I143" s="138">
        <v>1</v>
      </c>
      <c r="J143" s="134">
        <f>V143</f>
        <v>0.020845990774323895</v>
      </c>
      <c r="L143" s="150" t="s">
        <v>8</v>
      </c>
      <c r="M143" s="151" t="s">
        <v>176</v>
      </c>
      <c r="N143" s="139">
        <f>C143/C150</f>
        <v>0.023255813953488372</v>
      </c>
      <c r="O143" s="139">
        <f aca="true" t="shared" si="119" ref="O143:T143">D143/D150</f>
        <v>0.005360333531864205</v>
      </c>
      <c r="P143" s="139">
        <f t="shared" si="119"/>
        <v>0.06024096385542168</v>
      </c>
      <c r="Q143" s="139">
        <f t="shared" si="119"/>
        <v>0.014492753623188406</v>
      </c>
      <c r="R143" s="139">
        <f t="shared" si="119"/>
        <v>0.014492753623188406</v>
      </c>
      <c r="S143" s="139">
        <f t="shared" si="119"/>
        <v>0.006802721088435374</v>
      </c>
      <c r="T143" s="139">
        <f t="shared" si="119"/>
        <v>0.02127659574468085</v>
      </c>
      <c r="U143" s="139">
        <f>SUM(N143:T143)</f>
        <v>0.14592193542026727</v>
      </c>
      <c r="V143" s="136">
        <f>U143/7</f>
        <v>0.020845990774323895</v>
      </c>
      <c r="W143" s="142">
        <f>MMULT(C143:I143,V143:V149)/V143</f>
        <v>7.35566163304192</v>
      </c>
    </row>
    <row r="144" spans="1:23" ht="14.25">
      <c r="A144" s="150" t="s">
        <v>9</v>
      </c>
      <c r="B144" s="151" t="s">
        <v>140</v>
      </c>
      <c r="C144" s="138">
        <v>5</v>
      </c>
      <c r="D144" s="138">
        <v>1</v>
      </c>
      <c r="E144" s="152">
        <v>0.1111111111111111</v>
      </c>
      <c r="F144" s="152">
        <v>0.1111111111111111</v>
      </c>
      <c r="G144" s="152">
        <v>0.1111111111111111</v>
      </c>
      <c r="H144" s="152">
        <v>0.1111111111111111</v>
      </c>
      <c r="I144" s="138">
        <v>9</v>
      </c>
      <c r="J144" s="134">
        <f aca="true" t="shared" si="120" ref="J144:J149">V144</f>
        <v>0.061514184474160634</v>
      </c>
      <c r="L144" s="150" t="s">
        <v>9</v>
      </c>
      <c r="M144" s="151" t="s">
        <v>140</v>
      </c>
      <c r="N144" s="139">
        <f>C144/C150</f>
        <v>0.11627906976744186</v>
      </c>
      <c r="O144" s="139">
        <f aca="true" t="shared" si="121" ref="O144:T144">D144/D150</f>
        <v>0.02680166765932102</v>
      </c>
      <c r="P144" s="139">
        <f t="shared" si="121"/>
        <v>0.06024096385542168</v>
      </c>
      <c r="Q144" s="139">
        <f t="shared" si="121"/>
        <v>0.014492753623188406</v>
      </c>
      <c r="R144" s="139">
        <f t="shared" si="121"/>
        <v>0.014492753623188406</v>
      </c>
      <c r="S144" s="139">
        <f t="shared" si="121"/>
        <v>0.006802721088435374</v>
      </c>
      <c r="T144" s="139">
        <f t="shared" si="121"/>
        <v>0.19148936170212766</v>
      </c>
      <c r="U144" s="139">
        <f aca="true" t="shared" si="122" ref="U144:U149">SUM(N144:T144)</f>
        <v>0.43059929131912444</v>
      </c>
      <c r="V144" s="136">
        <f aca="true" t="shared" si="123" ref="V144:V149">U144/7</f>
        <v>0.061514184474160634</v>
      </c>
      <c r="W144" s="142">
        <f>MMULT(C144:I144,V143:V149)/V144</f>
        <v>7.3150052490108255</v>
      </c>
    </row>
    <row r="145" spans="1:23" ht="14.25">
      <c r="A145" s="150" t="s">
        <v>10</v>
      </c>
      <c r="B145" s="151" t="s">
        <v>141</v>
      </c>
      <c r="C145" s="138">
        <v>9</v>
      </c>
      <c r="D145" s="138">
        <v>9</v>
      </c>
      <c r="E145" s="138">
        <v>1</v>
      </c>
      <c r="F145" s="138">
        <v>5</v>
      </c>
      <c r="G145" s="138">
        <v>5</v>
      </c>
      <c r="H145" s="138">
        <v>9</v>
      </c>
      <c r="I145" s="138">
        <v>9</v>
      </c>
      <c r="J145" s="134">
        <f t="shared" si="120"/>
        <v>0.43422051502377557</v>
      </c>
      <c r="L145" s="150" t="s">
        <v>10</v>
      </c>
      <c r="M145" s="151" t="s">
        <v>141</v>
      </c>
      <c r="N145" s="139">
        <f>C145/C150</f>
        <v>0.20930232558139536</v>
      </c>
      <c r="O145" s="139">
        <f aca="true" t="shared" si="124" ref="O145:T145">D145/D150</f>
        <v>0.24121500893388917</v>
      </c>
      <c r="P145" s="139">
        <f t="shared" si="124"/>
        <v>0.5421686746987951</v>
      </c>
      <c r="Q145" s="139">
        <f t="shared" si="124"/>
        <v>0.6521739130434783</v>
      </c>
      <c r="R145" s="139">
        <f t="shared" si="124"/>
        <v>0.6521739130434783</v>
      </c>
      <c r="S145" s="139">
        <f t="shared" si="124"/>
        <v>0.5510204081632654</v>
      </c>
      <c r="T145" s="139">
        <f t="shared" si="124"/>
        <v>0.19148936170212766</v>
      </c>
      <c r="U145" s="139">
        <f t="shared" si="122"/>
        <v>3.039543605166429</v>
      </c>
      <c r="V145" s="136">
        <f t="shared" si="123"/>
        <v>0.43422051502377557</v>
      </c>
      <c r="W145" s="142">
        <f>MMULT(C145:I145,V143:V149)/V145</f>
        <v>9.581630407626728</v>
      </c>
    </row>
    <row r="146" spans="1:23" ht="14.25">
      <c r="A146" s="150" t="s">
        <v>11</v>
      </c>
      <c r="B146" s="151" t="s">
        <v>142</v>
      </c>
      <c r="C146" s="138">
        <v>9</v>
      </c>
      <c r="D146" s="138">
        <v>9</v>
      </c>
      <c r="E146" s="152">
        <v>0.2</v>
      </c>
      <c r="F146" s="138">
        <v>1</v>
      </c>
      <c r="G146" s="138">
        <v>1</v>
      </c>
      <c r="H146" s="138">
        <v>3</v>
      </c>
      <c r="I146" s="138">
        <v>9</v>
      </c>
      <c r="J146" s="134">
        <f t="shared" si="120"/>
        <v>0.1707119236803311</v>
      </c>
      <c r="L146" s="150" t="s">
        <v>11</v>
      </c>
      <c r="M146" s="151" t="s">
        <v>142</v>
      </c>
      <c r="N146" s="139">
        <f>C146/C150</f>
        <v>0.20930232558139536</v>
      </c>
      <c r="O146" s="139">
        <f aca="true" t="shared" si="125" ref="O146:T146">D146/D150</f>
        <v>0.24121500893388917</v>
      </c>
      <c r="P146" s="139">
        <f t="shared" si="125"/>
        <v>0.10843373493975904</v>
      </c>
      <c r="Q146" s="139">
        <f t="shared" si="125"/>
        <v>0.13043478260869565</v>
      </c>
      <c r="R146" s="139">
        <f t="shared" si="125"/>
        <v>0.13043478260869565</v>
      </c>
      <c r="S146" s="139">
        <f t="shared" si="125"/>
        <v>0.1836734693877551</v>
      </c>
      <c r="T146" s="139">
        <f t="shared" si="125"/>
        <v>0.19148936170212766</v>
      </c>
      <c r="U146" s="139">
        <f t="shared" si="122"/>
        <v>1.1949834657623177</v>
      </c>
      <c r="V146" s="136">
        <f t="shared" si="123"/>
        <v>0.1707119236803311</v>
      </c>
      <c r="W146" s="142">
        <f>MMULT(C146:I146,V143:V149)/V146</f>
        <v>10.06684120521861</v>
      </c>
    </row>
    <row r="147" spans="1:23" ht="14.25">
      <c r="A147" s="150" t="s">
        <v>12</v>
      </c>
      <c r="B147" s="151" t="s">
        <v>143</v>
      </c>
      <c r="C147" s="138">
        <v>9</v>
      </c>
      <c r="D147" s="138">
        <v>9</v>
      </c>
      <c r="E147" s="152">
        <v>0.2</v>
      </c>
      <c r="F147" s="138">
        <v>1</v>
      </c>
      <c r="G147" s="138">
        <v>1</v>
      </c>
      <c r="H147" s="138">
        <v>3</v>
      </c>
      <c r="I147" s="138">
        <v>9</v>
      </c>
      <c r="J147" s="134">
        <f t="shared" si="120"/>
        <v>0.1707119236803311</v>
      </c>
      <c r="L147" s="150" t="s">
        <v>12</v>
      </c>
      <c r="M147" s="151" t="s">
        <v>143</v>
      </c>
      <c r="N147" s="139">
        <f>C147/C150</f>
        <v>0.20930232558139536</v>
      </c>
      <c r="O147" s="139">
        <f aca="true" t="shared" si="126" ref="O147:T147">D147/D150</f>
        <v>0.24121500893388917</v>
      </c>
      <c r="P147" s="139">
        <f t="shared" si="126"/>
        <v>0.10843373493975904</v>
      </c>
      <c r="Q147" s="139">
        <f t="shared" si="126"/>
        <v>0.13043478260869565</v>
      </c>
      <c r="R147" s="139">
        <f t="shared" si="126"/>
        <v>0.13043478260869565</v>
      </c>
      <c r="S147" s="139">
        <f t="shared" si="126"/>
        <v>0.1836734693877551</v>
      </c>
      <c r="T147" s="139">
        <f t="shared" si="126"/>
        <v>0.19148936170212766</v>
      </c>
      <c r="U147" s="139">
        <f t="shared" si="122"/>
        <v>1.1949834657623177</v>
      </c>
      <c r="V147" s="136">
        <f t="shared" si="123"/>
        <v>0.1707119236803311</v>
      </c>
      <c r="W147" s="142">
        <f>MMULT(C147:I147,V143:V149)/V147</f>
        <v>10.06684120521861</v>
      </c>
    </row>
    <row r="148" spans="1:23" ht="14.25">
      <c r="A148" s="150" t="s">
        <v>13</v>
      </c>
      <c r="B148" s="151" t="s">
        <v>144</v>
      </c>
      <c r="C148" s="138">
        <v>9</v>
      </c>
      <c r="D148" s="138">
        <v>9</v>
      </c>
      <c r="E148" s="152">
        <v>0.1111111111111111</v>
      </c>
      <c r="F148" s="152">
        <v>0.3333333333333333</v>
      </c>
      <c r="G148" s="152">
        <v>0.3333333333333333</v>
      </c>
      <c r="H148" s="138">
        <v>1</v>
      </c>
      <c r="I148" s="138">
        <v>9</v>
      </c>
      <c r="J148" s="134">
        <f t="shared" si="120"/>
        <v>0.12148981022969751</v>
      </c>
      <c r="L148" s="150" t="s">
        <v>13</v>
      </c>
      <c r="M148" s="151" t="s">
        <v>144</v>
      </c>
      <c r="N148" s="139">
        <f>C148/C150</f>
        <v>0.20930232558139536</v>
      </c>
      <c r="O148" s="139">
        <f aca="true" t="shared" si="127" ref="O148:T148">D148/D150</f>
        <v>0.24121500893388917</v>
      </c>
      <c r="P148" s="139">
        <f t="shared" si="127"/>
        <v>0.06024096385542168</v>
      </c>
      <c r="Q148" s="139">
        <f t="shared" si="127"/>
        <v>0.043478260869565216</v>
      </c>
      <c r="R148" s="139">
        <f t="shared" si="127"/>
        <v>0.043478260869565216</v>
      </c>
      <c r="S148" s="139">
        <f t="shared" si="127"/>
        <v>0.06122448979591837</v>
      </c>
      <c r="T148" s="139">
        <f t="shared" si="127"/>
        <v>0.19148936170212766</v>
      </c>
      <c r="U148" s="139">
        <f t="shared" si="122"/>
        <v>0.8504286716078826</v>
      </c>
      <c r="V148" s="136">
        <f t="shared" si="123"/>
        <v>0.12148981022969751</v>
      </c>
      <c r="W148" s="142">
        <f>MMULT(C148:I148,V143:V149)/V148</f>
        <v>9.954225193271519</v>
      </c>
    </row>
    <row r="149" spans="1:23" ht="14.25">
      <c r="A149" s="150" t="s">
        <v>14</v>
      </c>
      <c r="B149" s="151" t="s">
        <v>177</v>
      </c>
      <c r="C149" s="138">
        <v>1</v>
      </c>
      <c r="D149" s="152">
        <v>0.1111111111111111</v>
      </c>
      <c r="E149" s="152">
        <v>0.1111111111111111</v>
      </c>
      <c r="F149" s="152">
        <v>0.1111111111111111</v>
      </c>
      <c r="G149" s="152">
        <v>0.1111111111111111</v>
      </c>
      <c r="H149" s="152">
        <v>0.1111111111111111</v>
      </c>
      <c r="I149" s="138">
        <v>1</v>
      </c>
      <c r="J149" s="134">
        <f t="shared" si="120"/>
        <v>0.020505652137380138</v>
      </c>
      <c r="L149" s="150" t="s">
        <v>14</v>
      </c>
      <c r="M149" s="151" t="s">
        <v>177</v>
      </c>
      <c r="N149" s="139">
        <f>C149/C150</f>
        <v>0.023255813953488372</v>
      </c>
      <c r="O149" s="139">
        <f aca="true" t="shared" si="128" ref="O149:T149">D149/D150</f>
        <v>0.0029779630732578908</v>
      </c>
      <c r="P149" s="139">
        <f t="shared" si="128"/>
        <v>0.06024096385542168</v>
      </c>
      <c r="Q149" s="139">
        <f t="shared" si="128"/>
        <v>0.014492753623188406</v>
      </c>
      <c r="R149" s="139">
        <f t="shared" si="128"/>
        <v>0.014492753623188406</v>
      </c>
      <c r="S149" s="139">
        <f t="shared" si="128"/>
        <v>0.006802721088435374</v>
      </c>
      <c r="T149" s="139">
        <f t="shared" si="128"/>
        <v>0.02127659574468085</v>
      </c>
      <c r="U149" s="139">
        <f t="shared" si="122"/>
        <v>0.14353956496166095</v>
      </c>
      <c r="V149" s="136">
        <f t="shared" si="123"/>
        <v>0.020505652137380138</v>
      </c>
      <c r="W149" s="142">
        <f>MMULT(C149:I149,V143:V149)/V149</f>
        <v>7.211091168521007</v>
      </c>
    </row>
    <row r="150" spans="1:23" ht="14.25">
      <c r="A150" s="143"/>
      <c r="B150" s="151" t="s">
        <v>77</v>
      </c>
      <c r="C150" s="138">
        <f>SUM(C143:C149)</f>
        <v>43</v>
      </c>
      <c r="D150" s="138">
        <f aca="true" t="shared" si="129" ref="D150:I150">SUM(D143:D149)</f>
        <v>37.31111111111112</v>
      </c>
      <c r="E150" s="138">
        <f t="shared" si="129"/>
        <v>1.8444444444444446</v>
      </c>
      <c r="F150" s="138">
        <f t="shared" si="129"/>
        <v>7.666666666666666</v>
      </c>
      <c r="G150" s="138">
        <f t="shared" si="129"/>
        <v>7.666666666666666</v>
      </c>
      <c r="H150" s="138">
        <f t="shared" si="129"/>
        <v>16.333333333333332</v>
      </c>
      <c r="I150" s="138">
        <f t="shared" si="129"/>
        <v>47</v>
      </c>
      <c r="J150" s="144"/>
      <c r="L150" s="143"/>
      <c r="M150" s="151" t="s">
        <v>77</v>
      </c>
      <c r="N150" s="137">
        <f>SUM(N143:N149)</f>
        <v>1</v>
      </c>
      <c r="O150" s="137">
        <f aca="true" t="shared" si="130" ref="O150:T150">SUM(O143:O149)</f>
        <v>0.9999999999999998</v>
      </c>
      <c r="P150" s="137">
        <f t="shared" si="130"/>
        <v>0.9999999999999999</v>
      </c>
      <c r="Q150" s="137">
        <f t="shared" si="130"/>
        <v>1</v>
      </c>
      <c r="R150" s="137">
        <f t="shared" si="130"/>
        <v>1</v>
      </c>
      <c r="S150" s="137">
        <f t="shared" si="130"/>
        <v>1</v>
      </c>
      <c r="T150" s="137">
        <f t="shared" si="130"/>
        <v>0.9999999999999999</v>
      </c>
      <c r="V150" s="129" t="s">
        <v>38</v>
      </c>
      <c r="W150" s="153">
        <f>(AVERAGE(W143:W149)-7)/6</f>
        <v>0.29884038242640987</v>
      </c>
    </row>
    <row r="151" spans="1:23" ht="14.25">
      <c r="A151" s="143"/>
      <c r="B151" s="145"/>
      <c r="C151" s="132"/>
      <c r="D151" s="132"/>
      <c r="E151" s="132"/>
      <c r="F151" s="132"/>
      <c r="G151" s="132"/>
      <c r="H151" s="132"/>
      <c r="I151" s="132"/>
      <c r="J151" s="144"/>
      <c r="L151" s="143"/>
      <c r="M151" s="145"/>
      <c r="N151" s="132"/>
      <c r="O151" s="132"/>
      <c r="P151" s="132"/>
      <c r="Q151" s="141"/>
      <c r="R151" s="141"/>
      <c r="S151" s="141"/>
      <c r="T151" s="132"/>
      <c r="V151" s="129" t="s">
        <v>41</v>
      </c>
      <c r="W151" s="153">
        <v>0</v>
      </c>
    </row>
    <row r="152" spans="1:24" ht="14.25">
      <c r="A152" s="143"/>
      <c r="B152" s="145"/>
      <c r="C152" s="132"/>
      <c r="D152" s="132"/>
      <c r="E152" s="132"/>
      <c r="F152" s="132"/>
      <c r="G152" s="132"/>
      <c r="H152" s="132"/>
      <c r="I152" s="132"/>
      <c r="J152" s="144"/>
      <c r="L152" s="143"/>
      <c r="M152" s="145"/>
      <c r="N152" s="132"/>
      <c r="O152" s="132"/>
      <c r="P152" s="132"/>
      <c r="Q152" s="141"/>
      <c r="R152" s="141"/>
      <c r="S152" s="141"/>
      <c r="T152" s="132"/>
      <c r="V152" s="129" t="s">
        <v>39</v>
      </c>
      <c r="W152" s="153" t="e">
        <f>W150/W151</f>
        <v>#DIV/0!</v>
      </c>
      <c r="X152" s="133" t="s">
        <v>42</v>
      </c>
    </row>
    <row r="153" spans="1:23" ht="14.25">
      <c r="A153" s="143"/>
      <c r="B153" s="145"/>
      <c r="C153" s="132"/>
      <c r="D153" s="132"/>
      <c r="E153" s="132"/>
      <c r="F153" s="132"/>
      <c r="G153" s="132"/>
      <c r="H153" s="132"/>
      <c r="I153" s="132"/>
      <c r="J153" s="144"/>
      <c r="L153" s="143"/>
      <c r="M153" s="145"/>
      <c r="N153" s="132"/>
      <c r="O153" s="132"/>
      <c r="P153" s="132"/>
      <c r="Q153" s="141"/>
      <c r="R153" s="141"/>
      <c r="S153" s="141"/>
      <c r="T153" s="132"/>
      <c r="V153" s="135" t="s">
        <v>37</v>
      </c>
      <c r="W153" s="155">
        <f>AVERAGE(V147:V149)</f>
        <v>0.10423579534913625</v>
      </c>
    </row>
    <row r="154" spans="1:10" ht="14.25">
      <c r="A154" s="143"/>
      <c r="B154" s="145"/>
      <c r="C154" s="132"/>
      <c r="D154" s="132"/>
      <c r="E154" s="132"/>
      <c r="F154" s="132"/>
      <c r="G154" s="132"/>
      <c r="H154" s="132"/>
      <c r="I154" s="132"/>
      <c r="J154" s="144"/>
    </row>
    <row r="155" spans="2:13" ht="14.25">
      <c r="B155" s="147" t="s">
        <v>132</v>
      </c>
      <c r="M155" s="146" t="s">
        <v>189</v>
      </c>
    </row>
    <row r="156" spans="1:23" ht="42">
      <c r="A156" s="148"/>
      <c r="B156" s="157" t="s">
        <v>63</v>
      </c>
      <c r="C156" s="138" t="s">
        <v>8</v>
      </c>
      <c r="D156" s="138" t="s">
        <v>9</v>
      </c>
      <c r="E156" s="138" t="s">
        <v>10</v>
      </c>
      <c r="F156" s="138" t="s">
        <v>11</v>
      </c>
      <c r="G156" s="138" t="s">
        <v>12</v>
      </c>
      <c r="H156" s="138" t="s">
        <v>13</v>
      </c>
      <c r="I156" s="138" t="s">
        <v>14</v>
      </c>
      <c r="J156" s="129" t="s">
        <v>97</v>
      </c>
      <c r="K156" s="158"/>
      <c r="L156" s="159"/>
      <c r="M156" s="157" t="s">
        <v>63</v>
      </c>
      <c r="N156" s="138" t="s">
        <v>8</v>
      </c>
      <c r="O156" s="138" t="s">
        <v>9</v>
      </c>
      <c r="P156" s="138" t="s">
        <v>10</v>
      </c>
      <c r="Q156" s="138" t="s">
        <v>11</v>
      </c>
      <c r="R156" s="138" t="s">
        <v>12</v>
      </c>
      <c r="S156" s="138" t="s">
        <v>13</v>
      </c>
      <c r="T156" s="138" t="s">
        <v>14</v>
      </c>
      <c r="U156" s="129" t="s">
        <v>77</v>
      </c>
      <c r="V156" s="30" t="s">
        <v>87</v>
      </c>
      <c r="W156" s="129" t="s">
        <v>86</v>
      </c>
    </row>
    <row r="157" spans="1:23" ht="14.25">
      <c r="A157" s="150" t="s">
        <v>8</v>
      </c>
      <c r="B157" s="151" t="s">
        <v>176</v>
      </c>
      <c r="C157" s="138">
        <v>1</v>
      </c>
      <c r="D157" s="152">
        <v>0.2</v>
      </c>
      <c r="E157" s="152">
        <v>0.1111111111111111</v>
      </c>
      <c r="F157" s="152">
        <v>0.1111111111111111</v>
      </c>
      <c r="G157" s="152">
        <v>0.1111111111111111</v>
      </c>
      <c r="H157" s="152">
        <v>0.1111111111111111</v>
      </c>
      <c r="I157" s="138">
        <v>1</v>
      </c>
      <c r="J157" s="134">
        <f>V157</f>
        <v>0.020845990774323895</v>
      </c>
      <c r="L157" s="150" t="s">
        <v>8</v>
      </c>
      <c r="M157" s="151" t="s">
        <v>176</v>
      </c>
      <c r="N157" s="139">
        <f>C157/C164</f>
        <v>0.023255813953488372</v>
      </c>
      <c r="O157" s="139">
        <f aca="true" t="shared" si="131" ref="O157:T157">D157/D164</f>
        <v>0.005360333531864205</v>
      </c>
      <c r="P157" s="139">
        <f t="shared" si="131"/>
        <v>0.06024096385542168</v>
      </c>
      <c r="Q157" s="139">
        <f t="shared" si="131"/>
        <v>0.014492753623188406</v>
      </c>
      <c r="R157" s="139">
        <f t="shared" si="131"/>
        <v>0.014492753623188406</v>
      </c>
      <c r="S157" s="139">
        <f t="shared" si="131"/>
        <v>0.006802721088435374</v>
      </c>
      <c r="T157" s="139">
        <f t="shared" si="131"/>
        <v>0.02127659574468085</v>
      </c>
      <c r="U157" s="139">
        <f>SUM(N157:T157)</f>
        <v>0.14592193542026727</v>
      </c>
      <c r="V157" s="136">
        <f>U157/7</f>
        <v>0.020845990774323895</v>
      </c>
      <c r="W157" s="142">
        <f>MMULT(C157:I157,V157:V163)/V157</f>
        <v>7.35566163304192</v>
      </c>
    </row>
    <row r="158" spans="1:23" ht="14.25">
      <c r="A158" s="150" t="s">
        <v>9</v>
      </c>
      <c r="B158" s="151" t="s">
        <v>140</v>
      </c>
      <c r="C158" s="138">
        <v>5</v>
      </c>
      <c r="D158" s="138">
        <v>1</v>
      </c>
      <c r="E158" s="152">
        <v>0.1111111111111111</v>
      </c>
      <c r="F158" s="152">
        <v>0.1111111111111111</v>
      </c>
      <c r="G158" s="152">
        <v>0.1111111111111111</v>
      </c>
      <c r="H158" s="152">
        <v>0.1111111111111111</v>
      </c>
      <c r="I158" s="138">
        <v>9</v>
      </c>
      <c r="J158" s="134">
        <f aca="true" t="shared" si="132" ref="J158:J163">V158</f>
        <v>0.061514184474160634</v>
      </c>
      <c r="L158" s="150" t="s">
        <v>9</v>
      </c>
      <c r="M158" s="151" t="s">
        <v>140</v>
      </c>
      <c r="N158" s="139">
        <f>C158/C164</f>
        <v>0.11627906976744186</v>
      </c>
      <c r="O158" s="139">
        <f aca="true" t="shared" si="133" ref="O158:T158">D158/D164</f>
        <v>0.02680166765932102</v>
      </c>
      <c r="P158" s="139">
        <f t="shared" si="133"/>
        <v>0.06024096385542168</v>
      </c>
      <c r="Q158" s="139">
        <f t="shared" si="133"/>
        <v>0.014492753623188406</v>
      </c>
      <c r="R158" s="139">
        <f t="shared" si="133"/>
        <v>0.014492753623188406</v>
      </c>
      <c r="S158" s="139">
        <f t="shared" si="133"/>
        <v>0.006802721088435374</v>
      </c>
      <c r="T158" s="139">
        <f t="shared" si="133"/>
        <v>0.19148936170212766</v>
      </c>
      <c r="U158" s="139">
        <f aca="true" t="shared" si="134" ref="U158:U163">SUM(N158:T158)</f>
        <v>0.43059929131912444</v>
      </c>
      <c r="V158" s="136">
        <f aca="true" t="shared" si="135" ref="V158:V163">U158/7</f>
        <v>0.061514184474160634</v>
      </c>
      <c r="W158" s="142">
        <f>MMULT(C158:I158,V157:V163)/V158</f>
        <v>7.3150052490108255</v>
      </c>
    </row>
    <row r="159" spans="1:23" ht="14.25">
      <c r="A159" s="150" t="s">
        <v>10</v>
      </c>
      <c r="B159" s="151" t="s">
        <v>141</v>
      </c>
      <c r="C159" s="138">
        <v>9</v>
      </c>
      <c r="D159" s="138">
        <v>9</v>
      </c>
      <c r="E159" s="138">
        <v>1</v>
      </c>
      <c r="F159" s="138">
        <v>5</v>
      </c>
      <c r="G159" s="138">
        <v>5</v>
      </c>
      <c r="H159" s="138">
        <v>9</v>
      </c>
      <c r="I159" s="138">
        <v>9</v>
      </c>
      <c r="J159" s="134">
        <f t="shared" si="132"/>
        <v>0.43422051502377557</v>
      </c>
      <c r="L159" s="150" t="s">
        <v>10</v>
      </c>
      <c r="M159" s="151" t="s">
        <v>141</v>
      </c>
      <c r="N159" s="139">
        <f>C159/C164</f>
        <v>0.20930232558139536</v>
      </c>
      <c r="O159" s="139">
        <f aca="true" t="shared" si="136" ref="O159:T159">D159/D164</f>
        <v>0.24121500893388917</v>
      </c>
      <c r="P159" s="139">
        <f t="shared" si="136"/>
        <v>0.5421686746987951</v>
      </c>
      <c r="Q159" s="139">
        <f t="shared" si="136"/>
        <v>0.6521739130434783</v>
      </c>
      <c r="R159" s="139">
        <f t="shared" si="136"/>
        <v>0.6521739130434783</v>
      </c>
      <c r="S159" s="139">
        <f t="shared" si="136"/>
        <v>0.5510204081632654</v>
      </c>
      <c r="T159" s="139">
        <f t="shared" si="136"/>
        <v>0.19148936170212766</v>
      </c>
      <c r="U159" s="139">
        <f t="shared" si="134"/>
        <v>3.039543605166429</v>
      </c>
      <c r="V159" s="136">
        <f t="shared" si="135"/>
        <v>0.43422051502377557</v>
      </c>
      <c r="W159" s="142">
        <f>MMULT(C159:I159,V157:V163)/V159</f>
        <v>9.581630407626728</v>
      </c>
    </row>
    <row r="160" spans="1:23" ht="14.25">
      <c r="A160" s="150" t="s">
        <v>11</v>
      </c>
      <c r="B160" s="151" t="s">
        <v>142</v>
      </c>
      <c r="C160" s="138">
        <v>9</v>
      </c>
      <c r="D160" s="138">
        <v>9</v>
      </c>
      <c r="E160" s="152">
        <v>0.2</v>
      </c>
      <c r="F160" s="138">
        <v>1</v>
      </c>
      <c r="G160" s="138">
        <v>1</v>
      </c>
      <c r="H160" s="138">
        <v>3</v>
      </c>
      <c r="I160" s="138">
        <v>9</v>
      </c>
      <c r="J160" s="134">
        <f t="shared" si="132"/>
        <v>0.1707119236803311</v>
      </c>
      <c r="L160" s="150" t="s">
        <v>11</v>
      </c>
      <c r="M160" s="151" t="s">
        <v>142</v>
      </c>
      <c r="N160" s="139">
        <f>C160/C164</f>
        <v>0.20930232558139536</v>
      </c>
      <c r="O160" s="139">
        <f aca="true" t="shared" si="137" ref="O160:T160">D160/D164</f>
        <v>0.24121500893388917</v>
      </c>
      <c r="P160" s="139">
        <f t="shared" si="137"/>
        <v>0.10843373493975904</v>
      </c>
      <c r="Q160" s="139">
        <f t="shared" si="137"/>
        <v>0.13043478260869565</v>
      </c>
      <c r="R160" s="139">
        <f t="shared" si="137"/>
        <v>0.13043478260869565</v>
      </c>
      <c r="S160" s="139">
        <f t="shared" si="137"/>
        <v>0.1836734693877551</v>
      </c>
      <c r="T160" s="139">
        <f t="shared" si="137"/>
        <v>0.19148936170212766</v>
      </c>
      <c r="U160" s="139">
        <f t="shared" si="134"/>
        <v>1.1949834657623177</v>
      </c>
      <c r="V160" s="136">
        <f t="shared" si="135"/>
        <v>0.1707119236803311</v>
      </c>
      <c r="W160" s="142">
        <f>MMULT(C160:I160,V157:V163)/V160</f>
        <v>10.06684120521861</v>
      </c>
    </row>
    <row r="161" spans="1:23" ht="14.25">
      <c r="A161" s="150" t="s">
        <v>12</v>
      </c>
      <c r="B161" s="151" t="s">
        <v>143</v>
      </c>
      <c r="C161" s="138">
        <v>9</v>
      </c>
      <c r="D161" s="138">
        <v>9</v>
      </c>
      <c r="E161" s="152">
        <v>0.2</v>
      </c>
      <c r="F161" s="138">
        <v>1</v>
      </c>
      <c r="G161" s="138">
        <v>1</v>
      </c>
      <c r="H161" s="138">
        <v>3</v>
      </c>
      <c r="I161" s="138">
        <v>9</v>
      </c>
      <c r="J161" s="134">
        <f t="shared" si="132"/>
        <v>0.1707119236803311</v>
      </c>
      <c r="L161" s="150" t="s">
        <v>12</v>
      </c>
      <c r="M161" s="151" t="s">
        <v>143</v>
      </c>
      <c r="N161" s="139">
        <f>C161/C164</f>
        <v>0.20930232558139536</v>
      </c>
      <c r="O161" s="139">
        <f aca="true" t="shared" si="138" ref="O161:T161">D161/D164</f>
        <v>0.24121500893388917</v>
      </c>
      <c r="P161" s="139">
        <f t="shared" si="138"/>
        <v>0.10843373493975904</v>
      </c>
      <c r="Q161" s="139">
        <f t="shared" si="138"/>
        <v>0.13043478260869565</v>
      </c>
      <c r="R161" s="139">
        <f t="shared" si="138"/>
        <v>0.13043478260869565</v>
      </c>
      <c r="S161" s="139">
        <f t="shared" si="138"/>
        <v>0.1836734693877551</v>
      </c>
      <c r="T161" s="139">
        <f t="shared" si="138"/>
        <v>0.19148936170212766</v>
      </c>
      <c r="U161" s="139">
        <f t="shared" si="134"/>
        <v>1.1949834657623177</v>
      </c>
      <c r="V161" s="136">
        <f t="shared" si="135"/>
        <v>0.1707119236803311</v>
      </c>
      <c r="W161" s="142">
        <f>MMULT(C161:I161,V157:V163)/V161</f>
        <v>10.06684120521861</v>
      </c>
    </row>
    <row r="162" spans="1:23" ht="14.25">
      <c r="A162" s="150" t="s">
        <v>13</v>
      </c>
      <c r="B162" s="151" t="s">
        <v>144</v>
      </c>
      <c r="C162" s="138">
        <v>9</v>
      </c>
      <c r="D162" s="138">
        <v>9</v>
      </c>
      <c r="E162" s="152">
        <v>0.1111111111111111</v>
      </c>
      <c r="F162" s="152">
        <v>0.3333333333333333</v>
      </c>
      <c r="G162" s="152">
        <v>0.3333333333333333</v>
      </c>
      <c r="H162" s="138">
        <v>1</v>
      </c>
      <c r="I162" s="138">
        <v>9</v>
      </c>
      <c r="J162" s="134">
        <f t="shared" si="132"/>
        <v>0.12148981022969751</v>
      </c>
      <c r="L162" s="150" t="s">
        <v>13</v>
      </c>
      <c r="M162" s="151" t="s">
        <v>144</v>
      </c>
      <c r="N162" s="139">
        <f>C162/C164</f>
        <v>0.20930232558139536</v>
      </c>
      <c r="O162" s="139">
        <f aca="true" t="shared" si="139" ref="O162:T162">D162/D164</f>
        <v>0.24121500893388917</v>
      </c>
      <c r="P162" s="139">
        <f t="shared" si="139"/>
        <v>0.06024096385542168</v>
      </c>
      <c r="Q162" s="139">
        <f t="shared" si="139"/>
        <v>0.043478260869565216</v>
      </c>
      <c r="R162" s="139">
        <f t="shared" si="139"/>
        <v>0.043478260869565216</v>
      </c>
      <c r="S162" s="139">
        <f t="shared" si="139"/>
        <v>0.06122448979591837</v>
      </c>
      <c r="T162" s="139">
        <f t="shared" si="139"/>
        <v>0.19148936170212766</v>
      </c>
      <c r="U162" s="139">
        <f t="shared" si="134"/>
        <v>0.8504286716078826</v>
      </c>
      <c r="V162" s="136">
        <f t="shared" si="135"/>
        <v>0.12148981022969751</v>
      </c>
      <c r="W162" s="142">
        <f>MMULT(C162:I162,V157:V163)/V162</f>
        <v>9.954225193271519</v>
      </c>
    </row>
    <row r="163" spans="1:23" ht="14.25">
      <c r="A163" s="150" t="s">
        <v>14</v>
      </c>
      <c r="B163" s="151" t="s">
        <v>177</v>
      </c>
      <c r="C163" s="138">
        <v>1</v>
      </c>
      <c r="D163" s="152">
        <v>0.1111111111111111</v>
      </c>
      <c r="E163" s="152">
        <v>0.1111111111111111</v>
      </c>
      <c r="F163" s="152">
        <v>0.1111111111111111</v>
      </c>
      <c r="G163" s="152">
        <v>0.1111111111111111</v>
      </c>
      <c r="H163" s="152">
        <v>0.1111111111111111</v>
      </c>
      <c r="I163" s="138">
        <v>1</v>
      </c>
      <c r="J163" s="134">
        <f t="shared" si="132"/>
        <v>0.020505652137380138</v>
      </c>
      <c r="L163" s="150" t="s">
        <v>14</v>
      </c>
      <c r="M163" s="151" t="s">
        <v>177</v>
      </c>
      <c r="N163" s="139">
        <f>C163/C164</f>
        <v>0.023255813953488372</v>
      </c>
      <c r="O163" s="139">
        <f aca="true" t="shared" si="140" ref="O163:T163">D163/D164</f>
        <v>0.0029779630732578908</v>
      </c>
      <c r="P163" s="139">
        <f t="shared" si="140"/>
        <v>0.06024096385542168</v>
      </c>
      <c r="Q163" s="139">
        <f t="shared" si="140"/>
        <v>0.014492753623188406</v>
      </c>
      <c r="R163" s="139">
        <f t="shared" si="140"/>
        <v>0.014492753623188406</v>
      </c>
      <c r="S163" s="139">
        <f t="shared" si="140"/>
        <v>0.006802721088435374</v>
      </c>
      <c r="T163" s="139">
        <f t="shared" si="140"/>
        <v>0.02127659574468085</v>
      </c>
      <c r="U163" s="139">
        <f t="shared" si="134"/>
        <v>0.14353956496166095</v>
      </c>
      <c r="V163" s="136">
        <f t="shared" si="135"/>
        <v>0.020505652137380138</v>
      </c>
      <c r="W163" s="142">
        <f>MMULT(C163:I163,V157:V163)/V163</f>
        <v>7.211091168521007</v>
      </c>
    </row>
    <row r="164" spans="1:23" ht="14.25">
      <c r="A164" s="143"/>
      <c r="B164" s="151" t="s">
        <v>77</v>
      </c>
      <c r="C164" s="138">
        <f>SUM(C157:C163)</f>
        <v>43</v>
      </c>
      <c r="D164" s="138">
        <f aca="true" t="shared" si="141" ref="D164:I164">SUM(D157:D163)</f>
        <v>37.31111111111112</v>
      </c>
      <c r="E164" s="138">
        <f t="shared" si="141"/>
        <v>1.8444444444444446</v>
      </c>
      <c r="F164" s="138">
        <f t="shared" si="141"/>
        <v>7.666666666666666</v>
      </c>
      <c r="G164" s="138">
        <f t="shared" si="141"/>
        <v>7.666666666666666</v>
      </c>
      <c r="H164" s="138">
        <f t="shared" si="141"/>
        <v>16.333333333333332</v>
      </c>
      <c r="I164" s="138">
        <f t="shared" si="141"/>
        <v>47</v>
      </c>
      <c r="J164" s="144"/>
      <c r="L164" s="143"/>
      <c r="M164" s="151" t="s">
        <v>77</v>
      </c>
      <c r="N164" s="137">
        <f>SUM(N157:N163)</f>
        <v>1</v>
      </c>
      <c r="O164" s="137">
        <f aca="true" t="shared" si="142" ref="O164:T164">SUM(O157:O163)</f>
        <v>0.9999999999999998</v>
      </c>
      <c r="P164" s="137">
        <f t="shared" si="142"/>
        <v>0.9999999999999999</v>
      </c>
      <c r="Q164" s="137">
        <f t="shared" si="142"/>
        <v>1</v>
      </c>
      <c r="R164" s="137">
        <f t="shared" si="142"/>
        <v>1</v>
      </c>
      <c r="S164" s="137">
        <f t="shared" si="142"/>
        <v>1</v>
      </c>
      <c r="T164" s="137">
        <f t="shared" si="142"/>
        <v>0.9999999999999999</v>
      </c>
      <c r="V164" s="129" t="s">
        <v>38</v>
      </c>
      <c r="W164" s="153">
        <f>(AVERAGE(W157:W163)-7)/6</f>
        <v>0.29884038242640987</v>
      </c>
    </row>
    <row r="165" spans="1:23" ht="14.25">
      <c r="A165" s="143"/>
      <c r="B165" s="145"/>
      <c r="C165" s="132"/>
      <c r="D165" s="132"/>
      <c r="E165" s="132"/>
      <c r="F165" s="132"/>
      <c r="G165" s="132"/>
      <c r="H165" s="132"/>
      <c r="I165" s="132"/>
      <c r="J165" s="144"/>
      <c r="L165" s="143"/>
      <c r="M165" s="145"/>
      <c r="N165" s="132"/>
      <c r="O165" s="132"/>
      <c r="P165" s="132"/>
      <c r="Q165" s="141"/>
      <c r="R165" s="141"/>
      <c r="S165" s="141"/>
      <c r="T165" s="132"/>
      <c r="V165" s="129" t="s">
        <v>41</v>
      </c>
      <c r="W165" s="153">
        <v>0</v>
      </c>
    </row>
    <row r="166" spans="1:24" ht="14.25">
      <c r="A166" s="143"/>
      <c r="B166" s="145"/>
      <c r="C166" s="132"/>
      <c r="D166" s="132"/>
      <c r="E166" s="132"/>
      <c r="F166" s="132"/>
      <c r="G166" s="132"/>
      <c r="H166" s="132"/>
      <c r="I166" s="132"/>
      <c r="J166" s="144"/>
      <c r="L166" s="143"/>
      <c r="M166" s="145"/>
      <c r="N166" s="132"/>
      <c r="O166" s="132"/>
      <c r="P166" s="132"/>
      <c r="Q166" s="141"/>
      <c r="R166" s="141"/>
      <c r="S166" s="141"/>
      <c r="T166" s="132"/>
      <c r="V166" s="129" t="s">
        <v>39</v>
      </c>
      <c r="W166" s="153" t="e">
        <f>W164/W165</f>
        <v>#DIV/0!</v>
      </c>
      <c r="X166" s="133" t="s">
        <v>42</v>
      </c>
    </row>
    <row r="167" spans="1:23" ht="14.25">
      <c r="A167" s="143"/>
      <c r="B167" s="145"/>
      <c r="C167" s="132"/>
      <c r="D167" s="132"/>
      <c r="E167" s="132"/>
      <c r="F167" s="132"/>
      <c r="G167" s="132"/>
      <c r="H167" s="132"/>
      <c r="I167" s="132"/>
      <c r="J167" s="144"/>
      <c r="L167" s="143"/>
      <c r="M167" s="145"/>
      <c r="N167" s="132"/>
      <c r="O167" s="132"/>
      <c r="P167" s="132"/>
      <c r="Q167" s="141"/>
      <c r="R167" s="141"/>
      <c r="S167" s="141"/>
      <c r="T167" s="132"/>
      <c r="V167" s="135" t="s">
        <v>37</v>
      </c>
      <c r="W167" s="155">
        <f>AVERAGE(V161:V163)</f>
        <v>0.10423579534913625</v>
      </c>
    </row>
    <row r="168" spans="1:10" ht="14.25">
      <c r="A168" s="143"/>
      <c r="B168" s="145"/>
      <c r="C168" s="132"/>
      <c r="D168" s="132"/>
      <c r="E168" s="132"/>
      <c r="F168" s="132"/>
      <c r="G168" s="132"/>
      <c r="H168" s="132"/>
      <c r="I168" s="132"/>
      <c r="J168" s="144"/>
    </row>
    <row r="169" spans="2:13" ht="14.25">
      <c r="B169" s="147" t="s">
        <v>133</v>
      </c>
      <c r="M169" s="146" t="s">
        <v>190</v>
      </c>
    </row>
    <row r="170" spans="1:23" ht="42">
      <c r="A170" s="148"/>
      <c r="B170" s="157" t="s">
        <v>64</v>
      </c>
      <c r="C170" s="138" t="s">
        <v>8</v>
      </c>
      <c r="D170" s="138" t="s">
        <v>9</v>
      </c>
      <c r="E170" s="138" t="s">
        <v>10</v>
      </c>
      <c r="F170" s="138" t="s">
        <v>11</v>
      </c>
      <c r="G170" s="138" t="s">
        <v>12</v>
      </c>
      <c r="H170" s="138" t="s">
        <v>13</v>
      </c>
      <c r="I170" s="138" t="s">
        <v>14</v>
      </c>
      <c r="J170" s="129" t="s">
        <v>97</v>
      </c>
      <c r="K170" s="158"/>
      <c r="L170" s="159"/>
      <c r="M170" s="157" t="s">
        <v>64</v>
      </c>
      <c r="N170" s="138" t="s">
        <v>8</v>
      </c>
      <c r="O170" s="138" t="s">
        <v>9</v>
      </c>
      <c r="P170" s="138" t="s">
        <v>10</v>
      </c>
      <c r="Q170" s="138" t="s">
        <v>11</v>
      </c>
      <c r="R170" s="138" t="s">
        <v>12</v>
      </c>
      <c r="S170" s="138" t="s">
        <v>13</v>
      </c>
      <c r="T170" s="138" t="s">
        <v>14</v>
      </c>
      <c r="U170" s="129" t="s">
        <v>77</v>
      </c>
      <c r="V170" s="30" t="s">
        <v>87</v>
      </c>
      <c r="W170" s="129" t="s">
        <v>86</v>
      </c>
    </row>
    <row r="171" spans="1:23" ht="14.25">
      <c r="A171" s="150" t="s">
        <v>8</v>
      </c>
      <c r="B171" s="151" t="s">
        <v>176</v>
      </c>
      <c r="C171" s="138">
        <v>1</v>
      </c>
      <c r="D171" s="152">
        <v>0.5</v>
      </c>
      <c r="E171" s="152">
        <v>0.1111111111111111</v>
      </c>
      <c r="F171" s="152">
        <v>0.1111111111111111</v>
      </c>
      <c r="G171" s="152">
        <v>0.1111111111111111</v>
      </c>
      <c r="H171" s="138">
        <v>2</v>
      </c>
      <c r="I171" s="152">
        <v>0.1111111111111111</v>
      </c>
      <c r="J171" s="134">
        <f>V171</f>
        <v>0.02685008577339439</v>
      </c>
      <c r="L171" s="150" t="s">
        <v>8</v>
      </c>
      <c r="M171" s="151" t="s">
        <v>176</v>
      </c>
      <c r="N171" s="139">
        <f>C171/C178</f>
        <v>0.02531645569620253</v>
      </c>
      <c r="O171" s="139">
        <f aca="true" t="shared" si="143" ref="O171:T171">D171/D178</f>
        <v>0.013157894736842105</v>
      </c>
      <c r="P171" s="139">
        <f t="shared" si="143"/>
        <v>0.03225806451612903</v>
      </c>
      <c r="Q171" s="139">
        <f t="shared" si="143"/>
        <v>0.03225806451612903</v>
      </c>
      <c r="R171" s="139">
        <f t="shared" si="143"/>
        <v>0.03225806451612903</v>
      </c>
      <c r="S171" s="139">
        <f t="shared" si="143"/>
        <v>0.04878048780487805</v>
      </c>
      <c r="T171" s="139">
        <f t="shared" si="143"/>
        <v>0.00392156862745098</v>
      </c>
      <c r="U171" s="139">
        <f>SUM(N171:T171)</f>
        <v>0.18795060041376072</v>
      </c>
      <c r="V171" s="136">
        <f>U171/7</f>
        <v>0.02685008577339439</v>
      </c>
      <c r="W171" s="142">
        <f>MMULT(C171:I171,V171:V177)/V171</f>
        <v>7.01214296170052</v>
      </c>
    </row>
    <row r="172" spans="1:23" ht="14.25">
      <c r="A172" s="150" t="s">
        <v>9</v>
      </c>
      <c r="B172" s="151" t="s">
        <v>140</v>
      </c>
      <c r="C172" s="138">
        <v>2</v>
      </c>
      <c r="D172" s="138">
        <v>1</v>
      </c>
      <c r="E172" s="152">
        <v>0.1111111111111111</v>
      </c>
      <c r="F172" s="152">
        <v>0.1111111111111111</v>
      </c>
      <c r="G172" s="152">
        <v>0.1111111111111111</v>
      </c>
      <c r="H172" s="138">
        <v>2</v>
      </c>
      <c r="I172" s="152">
        <v>0.1111111111111111</v>
      </c>
      <c r="J172" s="134">
        <f aca="true" t="shared" si="144" ref="J172:J177">V172</f>
        <v>0.032346421549543626</v>
      </c>
      <c r="L172" s="150" t="s">
        <v>9</v>
      </c>
      <c r="M172" s="151" t="s">
        <v>140</v>
      </c>
      <c r="N172" s="139">
        <f>C172/C178</f>
        <v>0.05063291139240506</v>
      </c>
      <c r="O172" s="139">
        <f aca="true" t="shared" si="145" ref="O172:T172">D172/D178</f>
        <v>0.02631578947368421</v>
      </c>
      <c r="P172" s="139">
        <f t="shared" si="145"/>
        <v>0.03225806451612903</v>
      </c>
      <c r="Q172" s="139">
        <f t="shared" si="145"/>
        <v>0.03225806451612903</v>
      </c>
      <c r="R172" s="139">
        <f t="shared" si="145"/>
        <v>0.03225806451612903</v>
      </c>
      <c r="S172" s="139">
        <f t="shared" si="145"/>
        <v>0.04878048780487805</v>
      </c>
      <c r="T172" s="139">
        <f t="shared" si="145"/>
        <v>0.00392156862745098</v>
      </c>
      <c r="U172" s="139">
        <f aca="true" t="shared" si="146" ref="U172:U177">SUM(N172:T172)</f>
        <v>0.22642495084680536</v>
      </c>
      <c r="V172" s="136">
        <f aca="true" t="shared" si="147" ref="V172:V177">U172/7</f>
        <v>0.032346421549543626</v>
      </c>
      <c r="W172" s="142">
        <f>MMULT(C172:I172,V171:V177)/V172</f>
        <v>7.150711746301109</v>
      </c>
    </row>
    <row r="173" spans="1:23" ht="14.25">
      <c r="A173" s="150" t="s">
        <v>10</v>
      </c>
      <c r="B173" s="151" t="s">
        <v>141</v>
      </c>
      <c r="C173" s="138">
        <v>9</v>
      </c>
      <c r="D173" s="138">
        <v>9</v>
      </c>
      <c r="E173" s="138">
        <v>1</v>
      </c>
      <c r="F173" s="138">
        <v>1</v>
      </c>
      <c r="G173" s="138">
        <v>1</v>
      </c>
      <c r="H173" s="138">
        <v>9</v>
      </c>
      <c r="I173" s="138">
        <v>9</v>
      </c>
      <c r="J173" s="134">
        <f t="shared" si="144"/>
        <v>0.26754531462999215</v>
      </c>
      <c r="L173" s="150" t="s">
        <v>10</v>
      </c>
      <c r="M173" s="151" t="s">
        <v>141</v>
      </c>
      <c r="N173" s="139">
        <f>C173/C178</f>
        <v>0.22784810126582278</v>
      </c>
      <c r="O173" s="139">
        <f aca="true" t="shared" si="148" ref="O173:T173">D173/D178</f>
        <v>0.23684210526315788</v>
      </c>
      <c r="P173" s="139">
        <f t="shared" si="148"/>
        <v>0.29032258064516125</v>
      </c>
      <c r="Q173" s="139">
        <f t="shared" si="148"/>
        <v>0.29032258064516125</v>
      </c>
      <c r="R173" s="139">
        <f t="shared" si="148"/>
        <v>0.29032258064516125</v>
      </c>
      <c r="S173" s="139">
        <f t="shared" si="148"/>
        <v>0.21951219512195122</v>
      </c>
      <c r="T173" s="139">
        <f t="shared" si="148"/>
        <v>0.31764705882352945</v>
      </c>
      <c r="U173" s="139">
        <f t="shared" si="146"/>
        <v>1.872817202409945</v>
      </c>
      <c r="V173" s="136">
        <f t="shared" si="147"/>
        <v>0.26754531462999215</v>
      </c>
      <c r="W173" s="142">
        <f>MMULT(C173:I173,V171:V177)/V173</f>
        <v>9.63916132280901</v>
      </c>
    </row>
    <row r="174" spans="1:23" ht="14.25">
      <c r="A174" s="150" t="s">
        <v>11</v>
      </c>
      <c r="B174" s="151" t="s">
        <v>142</v>
      </c>
      <c r="C174" s="138">
        <v>9</v>
      </c>
      <c r="D174" s="138">
        <v>9</v>
      </c>
      <c r="E174" s="138">
        <v>1</v>
      </c>
      <c r="F174" s="138">
        <v>1</v>
      </c>
      <c r="G174" s="138">
        <v>1</v>
      </c>
      <c r="H174" s="138">
        <v>9</v>
      </c>
      <c r="I174" s="138">
        <v>9</v>
      </c>
      <c r="J174" s="134">
        <f t="shared" si="144"/>
        <v>0.26754531462999215</v>
      </c>
      <c r="L174" s="150" t="s">
        <v>11</v>
      </c>
      <c r="M174" s="151" t="s">
        <v>142</v>
      </c>
      <c r="N174" s="139">
        <f>C174/C178</f>
        <v>0.22784810126582278</v>
      </c>
      <c r="O174" s="139">
        <f aca="true" t="shared" si="149" ref="O174:T174">D174/D178</f>
        <v>0.23684210526315788</v>
      </c>
      <c r="P174" s="139">
        <f t="shared" si="149"/>
        <v>0.29032258064516125</v>
      </c>
      <c r="Q174" s="139">
        <f t="shared" si="149"/>
        <v>0.29032258064516125</v>
      </c>
      <c r="R174" s="139">
        <f t="shared" si="149"/>
        <v>0.29032258064516125</v>
      </c>
      <c r="S174" s="139">
        <f t="shared" si="149"/>
        <v>0.21951219512195122</v>
      </c>
      <c r="T174" s="139">
        <f t="shared" si="149"/>
        <v>0.31764705882352945</v>
      </c>
      <c r="U174" s="139">
        <f t="shared" si="146"/>
        <v>1.872817202409945</v>
      </c>
      <c r="V174" s="136">
        <f t="shared" si="147"/>
        <v>0.26754531462999215</v>
      </c>
      <c r="W174" s="142">
        <f>MMULT(C174:I174,V171:V177)/V174</f>
        <v>9.63916132280901</v>
      </c>
    </row>
    <row r="175" spans="1:23" ht="14.25">
      <c r="A175" s="150" t="s">
        <v>12</v>
      </c>
      <c r="B175" s="151" t="s">
        <v>143</v>
      </c>
      <c r="C175" s="138">
        <v>9</v>
      </c>
      <c r="D175" s="138">
        <v>9</v>
      </c>
      <c r="E175" s="138">
        <v>1</v>
      </c>
      <c r="F175" s="138">
        <v>1</v>
      </c>
      <c r="G175" s="138">
        <v>1</v>
      </c>
      <c r="H175" s="138">
        <v>9</v>
      </c>
      <c r="I175" s="138">
        <v>9</v>
      </c>
      <c r="J175" s="134">
        <f t="shared" si="144"/>
        <v>0.26754531462999215</v>
      </c>
      <c r="L175" s="150" t="s">
        <v>12</v>
      </c>
      <c r="M175" s="151" t="s">
        <v>143</v>
      </c>
      <c r="N175" s="139">
        <f>C175/C178</f>
        <v>0.22784810126582278</v>
      </c>
      <c r="O175" s="139">
        <f aca="true" t="shared" si="150" ref="O175:T175">D175/D178</f>
        <v>0.23684210526315788</v>
      </c>
      <c r="P175" s="139">
        <f t="shared" si="150"/>
        <v>0.29032258064516125</v>
      </c>
      <c r="Q175" s="139">
        <f t="shared" si="150"/>
        <v>0.29032258064516125</v>
      </c>
      <c r="R175" s="139">
        <f t="shared" si="150"/>
        <v>0.29032258064516125</v>
      </c>
      <c r="S175" s="139">
        <f t="shared" si="150"/>
        <v>0.21951219512195122</v>
      </c>
      <c r="T175" s="139">
        <f t="shared" si="150"/>
        <v>0.31764705882352945</v>
      </c>
      <c r="U175" s="139">
        <f t="shared" si="146"/>
        <v>1.872817202409945</v>
      </c>
      <c r="V175" s="136">
        <f t="shared" si="147"/>
        <v>0.26754531462999215</v>
      </c>
      <c r="W175" s="142">
        <f>MMULT(C175:I175,V171:V177)/V175</f>
        <v>9.63916132280901</v>
      </c>
    </row>
    <row r="176" spans="1:23" ht="14.25">
      <c r="A176" s="150" t="s">
        <v>13</v>
      </c>
      <c r="B176" s="151" t="s">
        <v>144</v>
      </c>
      <c r="C176" s="152">
        <v>0.5</v>
      </c>
      <c r="D176" s="152">
        <v>0.5</v>
      </c>
      <c r="E176" s="152">
        <v>0.1111111111111111</v>
      </c>
      <c r="F176" s="152">
        <v>0.1111111111111111</v>
      </c>
      <c r="G176" s="152">
        <v>0.1111111111111111</v>
      </c>
      <c r="H176" s="138">
        <v>1</v>
      </c>
      <c r="I176" s="152">
        <v>0.1111111111111111</v>
      </c>
      <c r="J176" s="134">
        <f t="shared" si="144"/>
        <v>0.021557446951888635</v>
      </c>
      <c r="L176" s="150" t="s">
        <v>13</v>
      </c>
      <c r="M176" s="151" t="s">
        <v>144</v>
      </c>
      <c r="N176" s="139">
        <f>C176/C178</f>
        <v>0.012658227848101266</v>
      </c>
      <c r="O176" s="139">
        <f aca="true" t="shared" si="151" ref="O176:T176">D176/D178</f>
        <v>0.013157894736842105</v>
      </c>
      <c r="P176" s="139">
        <f t="shared" si="151"/>
        <v>0.03225806451612903</v>
      </c>
      <c r="Q176" s="139">
        <f t="shared" si="151"/>
        <v>0.03225806451612903</v>
      </c>
      <c r="R176" s="139">
        <f t="shared" si="151"/>
        <v>0.03225806451612903</v>
      </c>
      <c r="S176" s="139">
        <f t="shared" si="151"/>
        <v>0.024390243902439025</v>
      </c>
      <c r="T176" s="139">
        <f t="shared" si="151"/>
        <v>0.00392156862745098</v>
      </c>
      <c r="U176" s="139">
        <f t="shared" si="146"/>
        <v>0.15090212866322045</v>
      </c>
      <c r="V176" s="136">
        <f t="shared" si="147"/>
        <v>0.021557446951888635</v>
      </c>
      <c r="W176" s="142">
        <f>MMULT(C176:I176,V171:V177)/V176</f>
        <v>7.110960332199583</v>
      </c>
    </row>
    <row r="177" spans="1:23" ht="14.25">
      <c r="A177" s="150" t="s">
        <v>14</v>
      </c>
      <c r="B177" s="151" t="s">
        <v>177</v>
      </c>
      <c r="C177" s="138">
        <v>9</v>
      </c>
      <c r="D177" s="138">
        <v>9</v>
      </c>
      <c r="E177" s="152">
        <v>0.1111111111111111</v>
      </c>
      <c r="F177" s="152">
        <v>0.1111111111111111</v>
      </c>
      <c r="G177" s="152">
        <v>0.1111111111111111</v>
      </c>
      <c r="H177" s="138">
        <v>9</v>
      </c>
      <c r="I177" s="138">
        <v>1</v>
      </c>
      <c r="J177" s="134">
        <f t="shared" si="144"/>
        <v>0.11661010183519681</v>
      </c>
      <c r="L177" s="150" t="s">
        <v>14</v>
      </c>
      <c r="M177" s="151" t="s">
        <v>177</v>
      </c>
      <c r="N177" s="139">
        <f>C177/C178</f>
        <v>0.22784810126582278</v>
      </c>
      <c r="O177" s="139">
        <f aca="true" t="shared" si="152" ref="O177:T177">D177/D178</f>
        <v>0.23684210526315788</v>
      </c>
      <c r="P177" s="139">
        <f t="shared" si="152"/>
        <v>0.03225806451612903</v>
      </c>
      <c r="Q177" s="139">
        <f t="shared" si="152"/>
        <v>0.03225806451612903</v>
      </c>
      <c r="R177" s="139">
        <f t="shared" si="152"/>
        <v>0.03225806451612903</v>
      </c>
      <c r="S177" s="139">
        <f t="shared" si="152"/>
        <v>0.21951219512195122</v>
      </c>
      <c r="T177" s="139">
        <f t="shared" si="152"/>
        <v>0.03529411764705882</v>
      </c>
      <c r="U177" s="139">
        <f t="shared" si="146"/>
        <v>0.8162707128463776</v>
      </c>
      <c r="V177" s="136">
        <f t="shared" si="147"/>
        <v>0.11661010183519681</v>
      </c>
      <c r="W177" s="142">
        <f>MMULT(C177:I177,V171:V177)/V177</f>
        <v>7.9973985716088665</v>
      </c>
    </row>
    <row r="178" spans="1:23" ht="14.25">
      <c r="A178" s="143"/>
      <c r="B178" s="151" t="s">
        <v>77</v>
      </c>
      <c r="C178" s="138">
        <f>SUM(C171:C177)</f>
        <v>39.5</v>
      </c>
      <c r="D178" s="138">
        <f aca="true" t="shared" si="153" ref="D178:I178">SUM(D171:D177)</f>
        <v>38</v>
      </c>
      <c r="E178" s="138">
        <f t="shared" si="153"/>
        <v>3.4444444444444446</v>
      </c>
      <c r="F178" s="138">
        <f t="shared" si="153"/>
        <v>3.4444444444444446</v>
      </c>
      <c r="G178" s="138">
        <f t="shared" si="153"/>
        <v>3.4444444444444446</v>
      </c>
      <c r="H178" s="138">
        <f t="shared" si="153"/>
        <v>41</v>
      </c>
      <c r="I178" s="138">
        <f t="shared" si="153"/>
        <v>28.333333333333332</v>
      </c>
      <c r="J178" s="144"/>
      <c r="L178" s="143"/>
      <c r="M178" s="151" t="s">
        <v>77</v>
      </c>
      <c r="N178" s="137">
        <f>SUM(N171:N177)</f>
        <v>0.9999999999999999</v>
      </c>
      <c r="O178" s="137">
        <f aca="true" t="shared" si="154" ref="O178:T178">SUM(O171:O177)</f>
        <v>0.9999999999999999</v>
      </c>
      <c r="P178" s="137">
        <f t="shared" si="154"/>
        <v>0.9999999999999998</v>
      </c>
      <c r="Q178" s="137">
        <f t="shared" si="154"/>
        <v>0.9999999999999998</v>
      </c>
      <c r="R178" s="137">
        <f t="shared" si="154"/>
        <v>0.9999999999999998</v>
      </c>
      <c r="S178" s="137">
        <f t="shared" si="154"/>
        <v>1</v>
      </c>
      <c r="T178" s="137">
        <f t="shared" si="154"/>
        <v>1.0000000000000002</v>
      </c>
      <c r="V178" s="129" t="s">
        <v>38</v>
      </c>
      <c r="W178" s="153">
        <f>(AVERAGE(W171:W177)-7)/6</f>
        <v>0.21877851381516944</v>
      </c>
    </row>
    <row r="179" spans="1:23" ht="14.25">
      <c r="A179" s="143"/>
      <c r="B179" s="145"/>
      <c r="C179" s="141"/>
      <c r="D179" s="141"/>
      <c r="E179" s="132"/>
      <c r="F179" s="132"/>
      <c r="G179" s="132"/>
      <c r="H179" s="132"/>
      <c r="I179" s="132"/>
      <c r="J179" s="144"/>
      <c r="L179" s="143"/>
      <c r="M179" s="145"/>
      <c r="N179" s="132"/>
      <c r="O179" s="132"/>
      <c r="P179" s="132"/>
      <c r="Q179" s="141"/>
      <c r="R179" s="141"/>
      <c r="S179" s="141"/>
      <c r="T179" s="132"/>
      <c r="V179" s="129" t="s">
        <v>41</v>
      </c>
      <c r="W179" s="153">
        <v>0</v>
      </c>
    </row>
    <row r="180" spans="1:24" ht="14.25">
      <c r="A180" s="143"/>
      <c r="B180" s="145"/>
      <c r="C180" s="167"/>
      <c r="D180" s="167"/>
      <c r="E180" s="167"/>
      <c r="F180" s="167"/>
      <c r="G180" s="167"/>
      <c r="H180" s="167"/>
      <c r="I180" s="167"/>
      <c r="J180" s="144"/>
      <c r="L180" s="143"/>
      <c r="M180" s="145"/>
      <c r="N180" s="132"/>
      <c r="O180" s="132"/>
      <c r="P180" s="132"/>
      <c r="Q180" s="141"/>
      <c r="R180" s="141"/>
      <c r="S180" s="141"/>
      <c r="T180" s="132"/>
      <c r="V180" s="129" t="s">
        <v>39</v>
      </c>
      <c r="W180" s="153" t="e">
        <f>W178/W179</f>
        <v>#DIV/0!</v>
      </c>
      <c r="X180" s="133" t="s">
        <v>42</v>
      </c>
    </row>
    <row r="181" spans="1:23" ht="14.25">
      <c r="A181" s="143"/>
      <c r="B181" s="145"/>
      <c r="C181" s="141"/>
      <c r="D181" s="141"/>
      <c r="E181" s="132"/>
      <c r="F181" s="132"/>
      <c r="G181" s="132"/>
      <c r="H181" s="132"/>
      <c r="I181" s="132"/>
      <c r="J181" s="144"/>
      <c r="L181" s="143"/>
      <c r="M181" s="145"/>
      <c r="N181" s="132"/>
      <c r="O181" s="132"/>
      <c r="P181" s="132"/>
      <c r="Q181" s="141"/>
      <c r="R181" s="141"/>
      <c r="S181" s="141"/>
      <c r="T181" s="132"/>
      <c r="V181" s="135" t="s">
        <v>37</v>
      </c>
      <c r="W181" s="155">
        <f>AVERAGE(V175:V177)</f>
        <v>0.13523762113902588</v>
      </c>
    </row>
    <row r="182" spans="1:10" ht="14.25">
      <c r="A182" s="143"/>
      <c r="B182" s="145"/>
      <c r="C182" s="132"/>
      <c r="D182" s="132"/>
      <c r="E182" s="132"/>
      <c r="F182" s="132"/>
      <c r="G182" s="132"/>
      <c r="H182" s="132"/>
      <c r="I182" s="132"/>
      <c r="J182" s="144"/>
    </row>
    <row r="183" spans="2:13" ht="14.25">
      <c r="B183" s="147" t="s">
        <v>134</v>
      </c>
      <c r="M183" s="146" t="s">
        <v>191</v>
      </c>
    </row>
    <row r="184" spans="1:23" ht="42">
      <c r="A184" s="148"/>
      <c r="B184" s="157" t="s">
        <v>65</v>
      </c>
      <c r="C184" s="138" t="s">
        <v>8</v>
      </c>
      <c r="D184" s="138" t="s">
        <v>9</v>
      </c>
      <c r="E184" s="138" t="s">
        <v>10</v>
      </c>
      <c r="F184" s="138" t="s">
        <v>11</v>
      </c>
      <c r="G184" s="138" t="s">
        <v>12</v>
      </c>
      <c r="H184" s="138" t="s">
        <v>13</v>
      </c>
      <c r="I184" s="138" t="s">
        <v>14</v>
      </c>
      <c r="J184" s="129" t="s">
        <v>97</v>
      </c>
      <c r="K184" s="158"/>
      <c r="L184" s="159"/>
      <c r="M184" s="157" t="s">
        <v>65</v>
      </c>
      <c r="N184" s="138" t="s">
        <v>8</v>
      </c>
      <c r="O184" s="138" t="s">
        <v>9</v>
      </c>
      <c r="P184" s="138" t="s">
        <v>10</v>
      </c>
      <c r="Q184" s="138" t="s">
        <v>11</v>
      </c>
      <c r="R184" s="138" t="s">
        <v>12</v>
      </c>
      <c r="S184" s="138" t="s">
        <v>13</v>
      </c>
      <c r="T184" s="138" t="s">
        <v>14</v>
      </c>
      <c r="U184" s="129" t="s">
        <v>77</v>
      </c>
      <c r="V184" s="30" t="s">
        <v>87</v>
      </c>
      <c r="W184" s="129" t="s">
        <v>86</v>
      </c>
    </row>
    <row r="185" spans="1:23" ht="14.25">
      <c r="A185" s="150" t="s">
        <v>8</v>
      </c>
      <c r="B185" s="151" t="s">
        <v>176</v>
      </c>
      <c r="C185" s="138">
        <v>1</v>
      </c>
      <c r="D185" s="138">
        <v>9</v>
      </c>
      <c r="E185" s="138">
        <v>1</v>
      </c>
      <c r="F185" s="138">
        <v>9</v>
      </c>
      <c r="G185" s="138">
        <v>9</v>
      </c>
      <c r="H185" s="138">
        <v>9</v>
      </c>
      <c r="I185" s="138">
        <v>1</v>
      </c>
      <c r="J185" s="134">
        <f>V185</f>
        <v>0.2706773870623616</v>
      </c>
      <c r="L185" s="150" t="s">
        <v>8</v>
      </c>
      <c r="M185" s="151" t="s">
        <v>176</v>
      </c>
      <c r="N185" s="139">
        <f>C185/C192</f>
        <v>0.29032258064516125</v>
      </c>
      <c r="O185" s="139">
        <f aca="true" t="shared" si="155" ref="O185:T185">D185/D192</f>
        <v>0.30612244897959184</v>
      </c>
      <c r="P185" s="139">
        <f t="shared" si="155"/>
        <v>0.23076923076923073</v>
      </c>
      <c r="Q185" s="139">
        <f t="shared" si="155"/>
        <v>0.23076923076923078</v>
      </c>
      <c r="R185" s="139">
        <f t="shared" si="155"/>
        <v>0.23076923076923078</v>
      </c>
      <c r="S185" s="139">
        <f t="shared" si="155"/>
        <v>0.31566640685892444</v>
      </c>
      <c r="T185" s="139">
        <f t="shared" si="155"/>
        <v>0.29032258064516125</v>
      </c>
      <c r="U185" s="139">
        <f>SUM(N185:T185)</f>
        <v>1.8947417094365313</v>
      </c>
      <c r="V185" s="136">
        <f>U185/7</f>
        <v>0.2706773870623616</v>
      </c>
      <c r="W185" s="142">
        <f>MMULT(C185:I185,V185:V191)/V185</f>
        <v>10.398815639986084</v>
      </c>
    </row>
    <row r="186" spans="1:23" ht="14.25">
      <c r="A186" s="150" t="s">
        <v>9</v>
      </c>
      <c r="B186" s="151" t="s">
        <v>140</v>
      </c>
      <c r="C186" s="152">
        <v>0.1111111111111111</v>
      </c>
      <c r="D186" s="138">
        <v>1</v>
      </c>
      <c r="E186" s="138">
        <v>1</v>
      </c>
      <c r="F186" s="138">
        <v>5</v>
      </c>
      <c r="G186" s="138">
        <v>5</v>
      </c>
      <c r="H186" s="152">
        <v>0.1111111111111111</v>
      </c>
      <c r="I186" s="152">
        <v>0.1111111111111111</v>
      </c>
      <c r="J186" s="134">
        <f aca="true" t="shared" si="156" ref="J186:J191">V186</f>
        <v>0.08422947682685468</v>
      </c>
      <c r="L186" s="150" t="s">
        <v>9</v>
      </c>
      <c r="M186" s="151" t="s">
        <v>140</v>
      </c>
      <c r="N186" s="139">
        <f>C186/C192</f>
        <v>0.03225806451612903</v>
      </c>
      <c r="O186" s="139">
        <f aca="true" t="shared" si="157" ref="O186:T186">D186/D192</f>
        <v>0.034013605442176874</v>
      </c>
      <c r="P186" s="139">
        <f t="shared" si="157"/>
        <v>0.23076923076923073</v>
      </c>
      <c r="Q186" s="139">
        <f t="shared" si="157"/>
        <v>0.1282051282051282</v>
      </c>
      <c r="R186" s="139">
        <f t="shared" si="157"/>
        <v>0.1282051282051282</v>
      </c>
      <c r="S186" s="139">
        <f t="shared" si="157"/>
        <v>0.003897116134060795</v>
      </c>
      <c r="T186" s="139">
        <f t="shared" si="157"/>
        <v>0.03225806451612903</v>
      </c>
      <c r="U186" s="139">
        <f aca="true" t="shared" si="158" ref="U186:U191">SUM(N186:T186)</f>
        <v>0.5896063377879828</v>
      </c>
      <c r="V186" s="136">
        <f aca="true" t="shared" si="159" ref="V186:V191">U186/7</f>
        <v>0.08422947682685468</v>
      </c>
      <c r="W186" s="142">
        <f>MMULT(C186:I186,V185:V191)/V186</f>
        <v>7.229024208649744</v>
      </c>
    </row>
    <row r="187" spans="1:23" ht="14.25">
      <c r="A187" s="150" t="s">
        <v>10</v>
      </c>
      <c r="B187" s="151" t="s">
        <v>141</v>
      </c>
      <c r="C187" s="138">
        <v>1</v>
      </c>
      <c r="D187" s="138">
        <v>1</v>
      </c>
      <c r="E187" s="138">
        <v>1</v>
      </c>
      <c r="F187" s="138">
        <v>9</v>
      </c>
      <c r="G187" s="138">
        <v>9</v>
      </c>
      <c r="H187" s="138">
        <v>9</v>
      </c>
      <c r="I187" s="138">
        <v>1</v>
      </c>
      <c r="J187" s="134">
        <f t="shared" si="156"/>
        <v>0.23180469512844515</v>
      </c>
      <c r="L187" s="150" t="s">
        <v>10</v>
      </c>
      <c r="M187" s="151" t="s">
        <v>141</v>
      </c>
      <c r="N187" s="139">
        <f>C187/C192</f>
        <v>0.29032258064516125</v>
      </c>
      <c r="O187" s="139">
        <f aca="true" t="shared" si="160" ref="O187:T187">D187/D192</f>
        <v>0.034013605442176874</v>
      </c>
      <c r="P187" s="139">
        <f t="shared" si="160"/>
        <v>0.23076923076923073</v>
      </c>
      <c r="Q187" s="139">
        <f t="shared" si="160"/>
        <v>0.23076923076923078</v>
      </c>
      <c r="R187" s="139">
        <f t="shared" si="160"/>
        <v>0.23076923076923078</v>
      </c>
      <c r="S187" s="139">
        <f t="shared" si="160"/>
        <v>0.31566640685892444</v>
      </c>
      <c r="T187" s="139">
        <f t="shared" si="160"/>
        <v>0.29032258064516125</v>
      </c>
      <c r="U187" s="139">
        <f t="shared" si="158"/>
        <v>1.622632865899116</v>
      </c>
      <c r="V187" s="136">
        <f t="shared" si="159"/>
        <v>0.23180469512844515</v>
      </c>
      <c r="W187" s="142">
        <f>MMULT(C187:I187,V185:V191)/V187</f>
        <v>9.235742313905805</v>
      </c>
    </row>
    <row r="188" spans="1:23" ht="14.25">
      <c r="A188" s="150" t="s">
        <v>11</v>
      </c>
      <c r="B188" s="151" t="s">
        <v>142</v>
      </c>
      <c r="C188" s="152">
        <v>0.1111111111111111</v>
      </c>
      <c r="D188" s="152">
        <v>0.2</v>
      </c>
      <c r="E188" s="152">
        <v>0.1111111111111111</v>
      </c>
      <c r="F188" s="138">
        <v>1</v>
      </c>
      <c r="G188" s="138">
        <v>1</v>
      </c>
      <c r="H188" s="152">
        <v>0.2</v>
      </c>
      <c r="I188" s="152">
        <v>0.1111111111111111</v>
      </c>
      <c r="J188" s="134">
        <f t="shared" si="156"/>
        <v>0.02217953372643997</v>
      </c>
      <c r="L188" s="150" t="s">
        <v>11</v>
      </c>
      <c r="M188" s="151" t="s">
        <v>142</v>
      </c>
      <c r="N188" s="139">
        <f>C188/C192</f>
        <v>0.03225806451612903</v>
      </c>
      <c r="O188" s="139">
        <f aca="true" t="shared" si="161" ref="O188:T188">D188/D192</f>
        <v>0.006802721088435375</v>
      </c>
      <c r="P188" s="139">
        <f t="shared" si="161"/>
        <v>0.025641025641025637</v>
      </c>
      <c r="Q188" s="139">
        <f t="shared" si="161"/>
        <v>0.02564102564102564</v>
      </c>
      <c r="R188" s="139">
        <f t="shared" si="161"/>
        <v>0.02564102564102564</v>
      </c>
      <c r="S188" s="139">
        <f t="shared" si="161"/>
        <v>0.007014809041309432</v>
      </c>
      <c r="T188" s="139">
        <f t="shared" si="161"/>
        <v>0.03225806451612903</v>
      </c>
      <c r="U188" s="139">
        <f t="shared" si="158"/>
        <v>0.15525673608507978</v>
      </c>
      <c r="V188" s="136">
        <f t="shared" si="159"/>
        <v>0.02217953372643997</v>
      </c>
      <c r="W188" s="142">
        <f>MMULT(C188:I188,V185:V191)/V188</f>
        <v>7.518731902270413</v>
      </c>
    </row>
    <row r="189" spans="1:23" ht="14.25">
      <c r="A189" s="150" t="s">
        <v>12</v>
      </c>
      <c r="B189" s="151" t="s">
        <v>143</v>
      </c>
      <c r="C189" s="152">
        <v>0.1111111111111111</v>
      </c>
      <c r="D189" s="152">
        <v>0.2</v>
      </c>
      <c r="E189" s="152">
        <v>0.1111111111111111</v>
      </c>
      <c r="F189" s="138">
        <v>1</v>
      </c>
      <c r="G189" s="138">
        <v>1</v>
      </c>
      <c r="H189" s="152">
        <v>0.2</v>
      </c>
      <c r="I189" s="152">
        <v>0.1111111111111111</v>
      </c>
      <c r="J189" s="134">
        <f t="shared" si="156"/>
        <v>0.02217953372643997</v>
      </c>
      <c r="L189" s="150" t="s">
        <v>12</v>
      </c>
      <c r="M189" s="151" t="s">
        <v>143</v>
      </c>
      <c r="N189" s="139">
        <f>C189/C192</f>
        <v>0.03225806451612903</v>
      </c>
      <c r="O189" s="139">
        <f aca="true" t="shared" si="162" ref="O189:T189">D189/D192</f>
        <v>0.006802721088435375</v>
      </c>
      <c r="P189" s="139">
        <f t="shared" si="162"/>
        <v>0.025641025641025637</v>
      </c>
      <c r="Q189" s="139">
        <f t="shared" si="162"/>
        <v>0.02564102564102564</v>
      </c>
      <c r="R189" s="139">
        <f t="shared" si="162"/>
        <v>0.02564102564102564</v>
      </c>
      <c r="S189" s="139">
        <f t="shared" si="162"/>
        <v>0.007014809041309432</v>
      </c>
      <c r="T189" s="139">
        <f t="shared" si="162"/>
        <v>0.03225806451612903</v>
      </c>
      <c r="U189" s="139">
        <f t="shared" si="158"/>
        <v>0.15525673608507978</v>
      </c>
      <c r="V189" s="136">
        <f t="shared" si="159"/>
        <v>0.02217953372643997</v>
      </c>
      <c r="W189" s="142">
        <f>MMULT(C189:I189,V185:V191)/V189</f>
        <v>7.518731902270413</v>
      </c>
    </row>
    <row r="190" spans="1:23" ht="14.25">
      <c r="A190" s="150" t="s">
        <v>13</v>
      </c>
      <c r="B190" s="151" t="s">
        <v>144</v>
      </c>
      <c r="C190" s="152">
        <v>0.1111111111111111</v>
      </c>
      <c r="D190" s="138">
        <v>9</v>
      </c>
      <c r="E190" s="152">
        <v>0.1111111111111111</v>
      </c>
      <c r="F190" s="138">
        <v>5</v>
      </c>
      <c r="G190" s="138">
        <v>5</v>
      </c>
      <c r="H190" s="138">
        <v>1</v>
      </c>
      <c r="I190" s="152">
        <v>0.1111111111111111</v>
      </c>
      <c r="J190" s="134">
        <f t="shared" si="156"/>
        <v>0.098251986467097</v>
      </c>
      <c r="L190" s="150" t="s">
        <v>13</v>
      </c>
      <c r="M190" s="151" t="s">
        <v>144</v>
      </c>
      <c r="N190" s="139">
        <f>C190/C192</f>
        <v>0.03225806451612903</v>
      </c>
      <c r="O190" s="139">
        <f aca="true" t="shared" si="163" ref="O190:T190">D190/D192</f>
        <v>0.30612244897959184</v>
      </c>
      <c r="P190" s="139">
        <f t="shared" si="163"/>
        <v>0.025641025641025637</v>
      </c>
      <c r="Q190" s="139">
        <f t="shared" si="163"/>
        <v>0.1282051282051282</v>
      </c>
      <c r="R190" s="139">
        <f t="shared" si="163"/>
        <v>0.1282051282051282</v>
      </c>
      <c r="S190" s="139">
        <f t="shared" si="163"/>
        <v>0.03507404520654716</v>
      </c>
      <c r="T190" s="139">
        <f t="shared" si="163"/>
        <v>0.03225806451612903</v>
      </c>
      <c r="U190" s="139">
        <f t="shared" si="158"/>
        <v>0.687763905269679</v>
      </c>
      <c r="V190" s="136">
        <f t="shared" si="159"/>
        <v>0.098251986467097</v>
      </c>
      <c r="W190" s="142">
        <f>MMULT(C190:I190,V185:V191)/V190</f>
        <v>11.84728436261995</v>
      </c>
    </row>
    <row r="191" spans="1:23" ht="14.25">
      <c r="A191" s="150" t="s">
        <v>14</v>
      </c>
      <c r="B191" s="151" t="s">
        <v>177</v>
      </c>
      <c r="C191" s="138">
        <v>1</v>
      </c>
      <c r="D191" s="138">
        <v>9</v>
      </c>
      <c r="E191" s="138">
        <v>1</v>
      </c>
      <c r="F191" s="138">
        <v>9</v>
      </c>
      <c r="G191" s="138">
        <v>9</v>
      </c>
      <c r="H191" s="138">
        <v>9</v>
      </c>
      <c r="I191" s="138">
        <v>1</v>
      </c>
      <c r="J191" s="134">
        <f t="shared" si="156"/>
        <v>0.2706773870623616</v>
      </c>
      <c r="L191" s="150" t="s">
        <v>14</v>
      </c>
      <c r="M191" s="151" t="s">
        <v>177</v>
      </c>
      <c r="N191" s="139">
        <f>C191/C192</f>
        <v>0.29032258064516125</v>
      </c>
      <c r="O191" s="139">
        <f aca="true" t="shared" si="164" ref="O191:T191">D191/D192</f>
        <v>0.30612244897959184</v>
      </c>
      <c r="P191" s="139">
        <f t="shared" si="164"/>
        <v>0.23076923076923073</v>
      </c>
      <c r="Q191" s="139">
        <f t="shared" si="164"/>
        <v>0.23076923076923078</v>
      </c>
      <c r="R191" s="139">
        <f t="shared" si="164"/>
        <v>0.23076923076923078</v>
      </c>
      <c r="S191" s="139">
        <f t="shared" si="164"/>
        <v>0.31566640685892444</v>
      </c>
      <c r="T191" s="139">
        <f t="shared" si="164"/>
        <v>0.29032258064516125</v>
      </c>
      <c r="U191" s="139">
        <f t="shared" si="158"/>
        <v>1.8947417094365313</v>
      </c>
      <c r="V191" s="136">
        <f t="shared" si="159"/>
        <v>0.2706773870623616</v>
      </c>
      <c r="W191" s="142">
        <f>MMULT(C191:I191,V185:V191)/V191</f>
        <v>10.398815639986084</v>
      </c>
    </row>
    <row r="192" spans="1:23" ht="14.25">
      <c r="A192" s="143"/>
      <c r="B192" s="151" t="s">
        <v>77</v>
      </c>
      <c r="C192" s="138">
        <f>SUM(C185:C191)</f>
        <v>3.4444444444444446</v>
      </c>
      <c r="D192" s="138">
        <f aca="true" t="shared" si="165" ref="D192:I192">SUM(D185:D191)</f>
        <v>29.4</v>
      </c>
      <c r="E192" s="138">
        <f t="shared" si="165"/>
        <v>4.333333333333334</v>
      </c>
      <c r="F192" s="138">
        <f t="shared" si="165"/>
        <v>39</v>
      </c>
      <c r="G192" s="138">
        <f t="shared" si="165"/>
        <v>39</v>
      </c>
      <c r="H192" s="138">
        <f t="shared" si="165"/>
        <v>28.51111111111111</v>
      </c>
      <c r="I192" s="138">
        <f t="shared" si="165"/>
        <v>3.4444444444444446</v>
      </c>
      <c r="J192" s="144"/>
      <c r="L192" s="143"/>
      <c r="M192" s="151" t="s">
        <v>77</v>
      </c>
      <c r="N192" s="137">
        <f>SUM(N185:N191)</f>
        <v>0.9999999999999998</v>
      </c>
      <c r="O192" s="137">
        <f aca="true" t="shared" si="166" ref="O192:T192">SUM(O185:O191)</f>
        <v>1</v>
      </c>
      <c r="P192" s="137">
        <f t="shared" si="166"/>
        <v>0.9999999999999999</v>
      </c>
      <c r="Q192" s="137">
        <f t="shared" si="166"/>
        <v>1</v>
      </c>
      <c r="R192" s="137">
        <f t="shared" si="166"/>
        <v>1</v>
      </c>
      <c r="S192" s="137">
        <f t="shared" si="166"/>
        <v>1.0000000000000002</v>
      </c>
      <c r="T192" s="137">
        <f t="shared" si="166"/>
        <v>0.9999999999999998</v>
      </c>
      <c r="V192" s="129" t="s">
        <v>38</v>
      </c>
      <c r="W192" s="153">
        <f>(AVERAGE(W185:W191)-7)/6</f>
        <v>0.3606463326116307</v>
      </c>
    </row>
    <row r="193" spans="1:23" ht="14.25">
      <c r="A193" s="143"/>
      <c r="B193" s="145"/>
      <c r="C193" s="132"/>
      <c r="D193" s="132"/>
      <c r="E193" s="132"/>
      <c r="F193" s="141"/>
      <c r="G193" s="132"/>
      <c r="H193" s="132"/>
      <c r="I193" s="132"/>
      <c r="J193" s="144"/>
      <c r="L193" s="143"/>
      <c r="M193" s="145"/>
      <c r="N193" s="132"/>
      <c r="O193" s="132"/>
      <c r="P193" s="132"/>
      <c r="Q193" s="141"/>
      <c r="R193" s="141"/>
      <c r="S193" s="141"/>
      <c r="T193" s="132"/>
      <c r="V193" s="129" t="s">
        <v>41</v>
      </c>
      <c r="W193" s="153">
        <v>0</v>
      </c>
    </row>
    <row r="194" spans="1:24" ht="14.25">
      <c r="A194" s="143"/>
      <c r="B194" s="145"/>
      <c r="C194" s="132"/>
      <c r="D194" s="132"/>
      <c r="E194" s="132"/>
      <c r="F194" s="141"/>
      <c r="G194" s="132"/>
      <c r="H194" s="132"/>
      <c r="I194" s="132"/>
      <c r="J194" s="144"/>
      <c r="L194" s="143"/>
      <c r="M194" s="145"/>
      <c r="N194" s="132"/>
      <c r="O194" s="132"/>
      <c r="P194" s="132"/>
      <c r="Q194" s="141"/>
      <c r="R194" s="141"/>
      <c r="S194" s="141"/>
      <c r="T194" s="132"/>
      <c r="V194" s="129" t="s">
        <v>39</v>
      </c>
      <c r="W194" s="153" t="e">
        <f>W192/W193</f>
        <v>#DIV/0!</v>
      </c>
      <c r="X194" s="133" t="s">
        <v>42</v>
      </c>
    </row>
    <row r="195" spans="1:23" ht="14.25">
      <c r="A195" s="143"/>
      <c r="B195" s="145"/>
      <c r="C195" s="132"/>
      <c r="D195" s="132"/>
      <c r="E195" s="132"/>
      <c r="F195" s="141"/>
      <c r="G195" s="132"/>
      <c r="H195" s="132"/>
      <c r="I195" s="132"/>
      <c r="J195" s="144"/>
      <c r="L195" s="143"/>
      <c r="M195" s="145"/>
      <c r="N195" s="132"/>
      <c r="O195" s="132"/>
      <c r="P195" s="132"/>
      <c r="Q195" s="141"/>
      <c r="R195" s="141"/>
      <c r="S195" s="141"/>
      <c r="T195" s="132"/>
      <c r="V195" s="135" t="s">
        <v>37</v>
      </c>
      <c r="W195" s="155">
        <f>AVERAGE(V189:V191)</f>
        <v>0.1303696357519662</v>
      </c>
    </row>
    <row r="196" spans="1:10" ht="14.25">
      <c r="A196" s="143"/>
      <c r="B196" s="145"/>
      <c r="C196" s="132"/>
      <c r="D196" s="132"/>
      <c r="E196" s="132"/>
      <c r="F196" s="132"/>
      <c r="G196" s="132"/>
      <c r="H196" s="132"/>
      <c r="I196" s="132"/>
      <c r="J196" s="144"/>
    </row>
    <row r="197" spans="2:13" ht="14.25">
      <c r="B197" s="147" t="s">
        <v>135</v>
      </c>
      <c r="M197" s="146" t="s">
        <v>192</v>
      </c>
    </row>
    <row r="198" spans="1:23" ht="42">
      <c r="A198" s="148"/>
      <c r="B198" s="149" t="s">
        <v>66</v>
      </c>
      <c r="C198" s="138" t="s">
        <v>8</v>
      </c>
      <c r="D198" s="138" t="s">
        <v>9</v>
      </c>
      <c r="E198" s="138" t="s">
        <v>10</v>
      </c>
      <c r="F198" s="138" t="s">
        <v>11</v>
      </c>
      <c r="G198" s="138" t="s">
        <v>12</v>
      </c>
      <c r="H198" s="138" t="s">
        <v>13</v>
      </c>
      <c r="I198" s="138" t="s">
        <v>14</v>
      </c>
      <c r="J198" s="129" t="s">
        <v>97</v>
      </c>
      <c r="L198" s="148"/>
      <c r="M198" s="149" t="s">
        <v>66</v>
      </c>
      <c r="N198" s="138" t="s">
        <v>8</v>
      </c>
      <c r="O198" s="138" t="s">
        <v>9</v>
      </c>
      <c r="P198" s="138" t="s">
        <v>10</v>
      </c>
      <c r="Q198" s="138" t="s">
        <v>11</v>
      </c>
      <c r="R198" s="138" t="s">
        <v>12</v>
      </c>
      <c r="S198" s="138" t="s">
        <v>13</v>
      </c>
      <c r="T198" s="138" t="s">
        <v>14</v>
      </c>
      <c r="U198" s="129" t="s">
        <v>77</v>
      </c>
      <c r="V198" s="30" t="s">
        <v>87</v>
      </c>
      <c r="W198" s="129" t="s">
        <v>86</v>
      </c>
    </row>
    <row r="199" spans="1:23" ht="14.25">
      <c r="A199" s="150" t="s">
        <v>8</v>
      </c>
      <c r="B199" s="151" t="s">
        <v>176</v>
      </c>
      <c r="C199" s="138">
        <v>1</v>
      </c>
      <c r="D199" s="152">
        <v>0.3333333333333333</v>
      </c>
      <c r="E199" s="152">
        <v>0.2</v>
      </c>
      <c r="F199" s="152">
        <v>0.2</v>
      </c>
      <c r="G199" s="152">
        <v>0.2</v>
      </c>
      <c r="H199" s="152">
        <v>0.2</v>
      </c>
      <c r="I199" s="152">
        <v>0.3333333333333333</v>
      </c>
      <c r="J199" s="134">
        <f>V199</f>
        <v>0.03510315084741792</v>
      </c>
      <c r="L199" s="150" t="s">
        <v>8</v>
      </c>
      <c r="M199" s="151" t="s">
        <v>176</v>
      </c>
      <c r="N199" s="139">
        <f>C199/C206</f>
        <v>0.037037037037037035</v>
      </c>
      <c r="O199" s="139">
        <f aca="true" t="shared" si="167" ref="O199:T199">D199/D206</f>
        <v>0.01818181818181818</v>
      </c>
      <c r="P199" s="139">
        <f t="shared" si="167"/>
        <v>0.041811846689895474</v>
      </c>
      <c r="Q199" s="139">
        <f t="shared" si="167"/>
        <v>0.041811846689895474</v>
      </c>
      <c r="R199" s="139">
        <f t="shared" si="167"/>
        <v>0.041811846689895474</v>
      </c>
      <c r="S199" s="139">
        <f t="shared" si="167"/>
        <v>0.041811846689895474</v>
      </c>
      <c r="T199" s="139">
        <f t="shared" si="167"/>
        <v>0.023255813953488372</v>
      </c>
      <c r="U199" s="139">
        <f>SUM(N199:T199)</f>
        <v>0.24572205593192542</v>
      </c>
      <c r="V199" s="136">
        <f>U199/7</f>
        <v>0.03510315084741792</v>
      </c>
      <c r="W199" s="142">
        <f>MMULT(C199:I199,V199:V205)/V199</f>
        <v>7.017677041444115</v>
      </c>
    </row>
    <row r="200" spans="1:23" ht="14.25">
      <c r="A200" s="150" t="s">
        <v>9</v>
      </c>
      <c r="B200" s="151" t="s">
        <v>140</v>
      </c>
      <c r="C200" s="138">
        <v>3</v>
      </c>
      <c r="D200" s="138">
        <v>1</v>
      </c>
      <c r="E200" s="152">
        <v>0.25</v>
      </c>
      <c r="F200" s="152">
        <v>0.25</v>
      </c>
      <c r="G200" s="152">
        <v>0.25</v>
      </c>
      <c r="H200" s="152">
        <v>0.25</v>
      </c>
      <c r="I200" s="138">
        <v>1</v>
      </c>
      <c r="J200" s="134">
        <f aca="true" t="shared" si="168" ref="J200:J205">V200</f>
        <v>0.06349760585235832</v>
      </c>
      <c r="L200" s="150" t="s">
        <v>9</v>
      </c>
      <c r="M200" s="151" t="s">
        <v>140</v>
      </c>
      <c r="N200" s="139">
        <f>C200/C206</f>
        <v>0.1111111111111111</v>
      </c>
      <c r="O200" s="139">
        <f aca="true" t="shared" si="169" ref="O200:T200">D200/D206</f>
        <v>0.05454545454545455</v>
      </c>
      <c r="P200" s="139">
        <f t="shared" si="169"/>
        <v>0.05226480836236934</v>
      </c>
      <c r="Q200" s="139">
        <f t="shared" si="169"/>
        <v>0.05226480836236934</v>
      </c>
      <c r="R200" s="139">
        <f t="shared" si="169"/>
        <v>0.05226480836236934</v>
      </c>
      <c r="S200" s="139">
        <f t="shared" si="169"/>
        <v>0.05226480836236934</v>
      </c>
      <c r="T200" s="139">
        <f t="shared" si="169"/>
        <v>0.06976744186046512</v>
      </c>
      <c r="U200" s="139">
        <f aca="true" t="shared" si="170" ref="U200:U205">SUM(N200:T200)</f>
        <v>0.4444832409665082</v>
      </c>
      <c r="V200" s="136">
        <f aca="true" t="shared" si="171" ref="V200:V205">U200/7</f>
        <v>0.06349760585235832</v>
      </c>
      <c r="W200" s="142">
        <f>MMULT(C200:I200,V199:V205)/V200</f>
        <v>7.075014384764805</v>
      </c>
    </row>
    <row r="201" spans="1:23" ht="14.25">
      <c r="A201" s="150" t="s">
        <v>10</v>
      </c>
      <c r="B201" s="151" t="s">
        <v>141</v>
      </c>
      <c r="C201" s="138">
        <v>5</v>
      </c>
      <c r="D201" s="138">
        <v>4</v>
      </c>
      <c r="E201" s="138">
        <v>1</v>
      </c>
      <c r="F201" s="138">
        <v>1</v>
      </c>
      <c r="G201" s="138">
        <v>1</v>
      </c>
      <c r="H201" s="138">
        <v>1</v>
      </c>
      <c r="I201" s="138">
        <v>3</v>
      </c>
      <c r="J201" s="134">
        <f t="shared" si="168"/>
        <v>0.20698660896375834</v>
      </c>
      <c r="L201" s="150" t="s">
        <v>10</v>
      </c>
      <c r="M201" s="151" t="s">
        <v>141</v>
      </c>
      <c r="N201" s="139">
        <f>C201/C206</f>
        <v>0.18518518518518517</v>
      </c>
      <c r="O201" s="139">
        <f aca="true" t="shared" si="172" ref="O201:T201">D201/D206</f>
        <v>0.2181818181818182</v>
      </c>
      <c r="P201" s="139">
        <f t="shared" si="172"/>
        <v>0.20905923344947736</v>
      </c>
      <c r="Q201" s="139">
        <f t="shared" si="172"/>
        <v>0.20905923344947736</v>
      </c>
      <c r="R201" s="139">
        <f t="shared" si="172"/>
        <v>0.20905923344947736</v>
      </c>
      <c r="S201" s="139">
        <f t="shared" si="172"/>
        <v>0.20905923344947736</v>
      </c>
      <c r="T201" s="139">
        <f t="shared" si="172"/>
        <v>0.20930232558139536</v>
      </c>
      <c r="U201" s="139">
        <f t="shared" si="170"/>
        <v>1.4489062627463083</v>
      </c>
      <c r="V201" s="136">
        <f t="shared" si="171"/>
        <v>0.20698660896375834</v>
      </c>
      <c r="W201" s="142">
        <f>MMULT(C201:I201,V199:V205)/V201</f>
        <v>7.1396456187940185</v>
      </c>
    </row>
    <row r="202" spans="1:23" ht="14.25">
      <c r="A202" s="150" t="s">
        <v>11</v>
      </c>
      <c r="B202" s="151" t="s">
        <v>142</v>
      </c>
      <c r="C202" s="138">
        <v>5</v>
      </c>
      <c r="D202" s="138">
        <v>4</v>
      </c>
      <c r="E202" s="138">
        <v>1</v>
      </c>
      <c r="F202" s="138">
        <v>1</v>
      </c>
      <c r="G202" s="138">
        <v>1</v>
      </c>
      <c r="H202" s="138">
        <v>1</v>
      </c>
      <c r="I202" s="138">
        <v>3</v>
      </c>
      <c r="J202" s="134">
        <f t="shared" si="168"/>
        <v>0.20698660896375834</v>
      </c>
      <c r="L202" s="150" t="s">
        <v>11</v>
      </c>
      <c r="M202" s="151" t="s">
        <v>142</v>
      </c>
      <c r="N202" s="139">
        <f>C202/C206</f>
        <v>0.18518518518518517</v>
      </c>
      <c r="O202" s="139">
        <f aca="true" t="shared" si="173" ref="O202:T202">D202/D206</f>
        <v>0.2181818181818182</v>
      </c>
      <c r="P202" s="139">
        <f t="shared" si="173"/>
        <v>0.20905923344947736</v>
      </c>
      <c r="Q202" s="139">
        <f t="shared" si="173"/>
        <v>0.20905923344947736</v>
      </c>
      <c r="R202" s="139">
        <f t="shared" si="173"/>
        <v>0.20905923344947736</v>
      </c>
      <c r="S202" s="139">
        <f t="shared" si="173"/>
        <v>0.20905923344947736</v>
      </c>
      <c r="T202" s="139">
        <f t="shared" si="173"/>
        <v>0.20930232558139536</v>
      </c>
      <c r="U202" s="139">
        <f t="shared" si="170"/>
        <v>1.4489062627463083</v>
      </c>
      <c r="V202" s="136">
        <f t="shared" si="171"/>
        <v>0.20698660896375834</v>
      </c>
      <c r="W202" s="142">
        <f>MMULT(C202:I202,V199:V205)/V202</f>
        <v>7.1396456187940185</v>
      </c>
    </row>
    <row r="203" spans="1:23" ht="14.25">
      <c r="A203" s="150" t="s">
        <v>12</v>
      </c>
      <c r="B203" s="151" t="s">
        <v>143</v>
      </c>
      <c r="C203" s="138">
        <v>5</v>
      </c>
      <c r="D203" s="138">
        <v>4</v>
      </c>
      <c r="E203" s="138">
        <v>1</v>
      </c>
      <c r="F203" s="138">
        <v>1</v>
      </c>
      <c r="G203" s="138">
        <v>1</v>
      </c>
      <c r="H203" s="138">
        <v>1</v>
      </c>
      <c r="I203" s="138">
        <v>3</v>
      </c>
      <c r="J203" s="134">
        <f t="shared" si="168"/>
        <v>0.20698660896375834</v>
      </c>
      <c r="L203" s="150" t="s">
        <v>12</v>
      </c>
      <c r="M203" s="151" t="s">
        <v>143</v>
      </c>
      <c r="N203" s="139">
        <f>C203/C206</f>
        <v>0.18518518518518517</v>
      </c>
      <c r="O203" s="139">
        <f aca="true" t="shared" si="174" ref="O203:T203">D203/D206</f>
        <v>0.2181818181818182</v>
      </c>
      <c r="P203" s="139">
        <f t="shared" si="174"/>
        <v>0.20905923344947736</v>
      </c>
      <c r="Q203" s="139">
        <f t="shared" si="174"/>
        <v>0.20905923344947736</v>
      </c>
      <c r="R203" s="139">
        <f t="shared" si="174"/>
        <v>0.20905923344947736</v>
      </c>
      <c r="S203" s="139">
        <f t="shared" si="174"/>
        <v>0.20905923344947736</v>
      </c>
      <c r="T203" s="139">
        <f t="shared" si="174"/>
        <v>0.20930232558139536</v>
      </c>
      <c r="U203" s="139">
        <f t="shared" si="170"/>
        <v>1.4489062627463083</v>
      </c>
      <c r="V203" s="136">
        <f t="shared" si="171"/>
        <v>0.20698660896375834</v>
      </c>
      <c r="W203" s="142">
        <f>MMULT(C203:I203,V199:V205)/V203</f>
        <v>7.1396456187940185</v>
      </c>
    </row>
    <row r="204" spans="1:23" ht="14.25">
      <c r="A204" s="150" t="s">
        <v>13</v>
      </c>
      <c r="B204" s="151" t="s">
        <v>144</v>
      </c>
      <c r="C204" s="138">
        <v>5</v>
      </c>
      <c r="D204" s="138">
        <v>4</v>
      </c>
      <c r="E204" s="138">
        <v>1</v>
      </c>
      <c r="F204" s="138">
        <v>1</v>
      </c>
      <c r="G204" s="138">
        <v>1</v>
      </c>
      <c r="H204" s="138">
        <v>1</v>
      </c>
      <c r="I204" s="138">
        <v>3</v>
      </c>
      <c r="J204" s="134">
        <f t="shared" si="168"/>
        <v>0.20698660896375834</v>
      </c>
      <c r="L204" s="150" t="s">
        <v>13</v>
      </c>
      <c r="M204" s="151" t="s">
        <v>144</v>
      </c>
      <c r="N204" s="139">
        <f>C204/C206</f>
        <v>0.18518518518518517</v>
      </c>
      <c r="O204" s="139">
        <f aca="true" t="shared" si="175" ref="O204:T204">D204/D206</f>
        <v>0.2181818181818182</v>
      </c>
      <c r="P204" s="139">
        <f t="shared" si="175"/>
        <v>0.20905923344947736</v>
      </c>
      <c r="Q204" s="139">
        <f t="shared" si="175"/>
        <v>0.20905923344947736</v>
      </c>
      <c r="R204" s="139">
        <f t="shared" si="175"/>
        <v>0.20905923344947736</v>
      </c>
      <c r="S204" s="139">
        <f t="shared" si="175"/>
        <v>0.20905923344947736</v>
      </c>
      <c r="T204" s="139">
        <f t="shared" si="175"/>
        <v>0.20930232558139536</v>
      </c>
      <c r="U204" s="139">
        <f t="shared" si="170"/>
        <v>1.4489062627463083</v>
      </c>
      <c r="V204" s="136">
        <f t="shared" si="171"/>
        <v>0.20698660896375834</v>
      </c>
      <c r="W204" s="142">
        <f>MMULT(C204:I204,V199:V205)/V204</f>
        <v>7.1396456187940185</v>
      </c>
    </row>
    <row r="205" spans="1:23" ht="14.25">
      <c r="A205" s="150" t="s">
        <v>14</v>
      </c>
      <c r="B205" s="151" t="s">
        <v>177</v>
      </c>
      <c r="C205" s="138">
        <v>3</v>
      </c>
      <c r="D205" s="138">
        <v>1</v>
      </c>
      <c r="E205" s="152">
        <v>0.3333333333333333</v>
      </c>
      <c r="F205" s="152">
        <v>0.3333333333333333</v>
      </c>
      <c r="G205" s="152">
        <v>0.3333333333333333</v>
      </c>
      <c r="H205" s="152">
        <v>0.3333333333333333</v>
      </c>
      <c r="I205" s="138">
        <v>1</v>
      </c>
      <c r="J205" s="134">
        <f t="shared" si="168"/>
        <v>0.07345280744519055</v>
      </c>
      <c r="L205" s="150" t="s">
        <v>14</v>
      </c>
      <c r="M205" s="151" t="s">
        <v>177</v>
      </c>
      <c r="N205" s="139">
        <f>C205/C206</f>
        <v>0.1111111111111111</v>
      </c>
      <c r="O205" s="139">
        <f aca="true" t="shared" si="176" ref="O205:T205">D205/D206</f>
        <v>0.05454545454545455</v>
      </c>
      <c r="P205" s="139">
        <f t="shared" si="176"/>
        <v>0.06968641114982578</v>
      </c>
      <c r="Q205" s="139">
        <f t="shared" si="176"/>
        <v>0.06968641114982578</v>
      </c>
      <c r="R205" s="139">
        <f t="shared" si="176"/>
        <v>0.06968641114982578</v>
      </c>
      <c r="S205" s="139">
        <f t="shared" si="176"/>
        <v>0.06968641114982578</v>
      </c>
      <c r="T205" s="139">
        <f t="shared" si="176"/>
        <v>0.06976744186046512</v>
      </c>
      <c r="U205" s="139">
        <f t="shared" si="170"/>
        <v>0.5141696521163338</v>
      </c>
      <c r="V205" s="136">
        <f t="shared" si="171"/>
        <v>0.07345280744519055</v>
      </c>
      <c r="W205" s="142">
        <f>MMULT(C205:I205,V199:V205)/V205</f>
        <v>7.055441842866505</v>
      </c>
    </row>
    <row r="206" spans="1:23" ht="14.25">
      <c r="A206" s="143"/>
      <c r="B206" s="151" t="s">
        <v>77</v>
      </c>
      <c r="C206" s="138">
        <f>SUM(C199:C205)</f>
        <v>27</v>
      </c>
      <c r="D206" s="138">
        <f aca="true" t="shared" si="177" ref="D206:I206">SUM(D199:D205)</f>
        <v>18.333333333333332</v>
      </c>
      <c r="E206" s="138">
        <f t="shared" si="177"/>
        <v>4.783333333333333</v>
      </c>
      <c r="F206" s="138">
        <f t="shared" si="177"/>
        <v>4.783333333333333</v>
      </c>
      <c r="G206" s="138">
        <f t="shared" si="177"/>
        <v>4.783333333333333</v>
      </c>
      <c r="H206" s="138">
        <f t="shared" si="177"/>
        <v>4.783333333333333</v>
      </c>
      <c r="I206" s="138">
        <f t="shared" si="177"/>
        <v>14.333333333333332</v>
      </c>
      <c r="J206" s="144"/>
      <c r="L206" s="143"/>
      <c r="M206" s="151" t="s">
        <v>77</v>
      </c>
      <c r="N206" s="137">
        <f>SUM(N199:N205)</f>
        <v>1</v>
      </c>
      <c r="O206" s="137">
        <f aca="true" t="shared" si="178" ref="O206:T206">SUM(O199:O205)</f>
        <v>1</v>
      </c>
      <c r="P206" s="137">
        <f t="shared" si="178"/>
        <v>1.0000000000000002</v>
      </c>
      <c r="Q206" s="137">
        <f t="shared" si="178"/>
        <v>1.0000000000000002</v>
      </c>
      <c r="R206" s="137">
        <f t="shared" si="178"/>
        <v>1.0000000000000002</v>
      </c>
      <c r="S206" s="137">
        <f t="shared" si="178"/>
        <v>1.0000000000000002</v>
      </c>
      <c r="T206" s="137">
        <f t="shared" si="178"/>
        <v>1</v>
      </c>
      <c r="V206" s="129" t="s">
        <v>38</v>
      </c>
      <c r="W206" s="153">
        <f>(AVERAGE(W199:W205)-7)/6</f>
        <v>0.016826565339321586</v>
      </c>
    </row>
    <row r="207" spans="1:23" ht="14.25">
      <c r="A207" s="143"/>
      <c r="B207" s="145"/>
      <c r="C207" s="132"/>
      <c r="D207" s="132"/>
      <c r="E207" s="141"/>
      <c r="F207" s="141"/>
      <c r="G207" s="141"/>
      <c r="H207" s="141"/>
      <c r="I207" s="132"/>
      <c r="J207" s="144"/>
      <c r="L207" s="143"/>
      <c r="M207" s="145"/>
      <c r="N207" s="132"/>
      <c r="O207" s="132"/>
      <c r="P207" s="132"/>
      <c r="Q207" s="141"/>
      <c r="R207" s="141"/>
      <c r="S207" s="141"/>
      <c r="T207" s="132"/>
      <c r="V207" s="129" t="s">
        <v>41</v>
      </c>
      <c r="W207" s="153">
        <v>0</v>
      </c>
    </row>
    <row r="208" spans="1:24" ht="14.25">
      <c r="A208" s="143"/>
      <c r="B208" s="145"/>
      <c r="C208" s="132"/>
      <c r="D208" s="132"/>
      <c r="E208" s="141"/>
      <c r="F208" s="141"/>
      <c r="G208" s="141"/>
      <c r="H208" s="141"/>
      <c r="I208" s="132"/>
      <c r="J208" s="144"/>
      <c r="L208" s="143"/>
      <c r="M208" s="145"/>
      <c r="N208" s="132"/>
      <c r="O208" s="132"/>
      <c r="P208" s="132"/>
      <c r="Q208" s="141"/>
      <c r="R208" s="141"/>
      <c r="S208" s="141"/>
      <c r="T208" s="132"/>
      <c r="V208" s="129" t="s">
        <v>39</v>
      </c>
      <c r="W208" s="153" t="e">
        <f>W206/W207</f>
        <v>#DIV/0!</v>
      </c>
      <c r="X208" s="133" t="s">
        <v>42</v>
      </c>
    </row>
    <row r="209" spans="1:23" ht="14.25">
      <c r="A209" s="143"/>
      <c r="B209" s="145"/>
      <c r="C209" s="132"/>
      <c r="D209" s="132"/>
      <c r="E209" s="141"/>
      <c r="F209" s="141"/>
      <c r="G209" s="141"/>
      <c r="H209" s="141"/>
      <c r="I209" s="132"/>
      <c r="J209" s="144"/>
      <c r="L209" s="143"/>
      <c r="M209" s="145"/>
      <c r="N209" s="132"/>
      <c r="O209" s="132"/>
      <c r="P209" s="132"/>
      <c r="Q209" s="141"/>
      <c r="R209" s="141"/>
      <c r="S209" s="141"/>
      <c r="T209" s="132"/>
      <c r="V209" s="135" t="s">
        <v>37</v>
      </c>
      <c r="W209" s="155">
        <f>AVERAGE(V203:V205)</f>
        <v>0.16247534179090242</v>
      </c>
    </row>
    <row r="210" spans="1:10" ht="14.25">
      <c r="A210" s="143"/>
      <c r="B210" s="145"/>
      <c r="C210" s="132"/>
      <c r="D210" s="132"/>
      <c r="E210" s="132"/>
      <c r="F210" s="132"/>
      <c r="G210" s="132"/>
      <c r="H210" s="132"/>
      <c r="I210" s="132"/>
      <c r="J210" s="144"/>
    </row>
    <row r="211" spans="2:13" ht="14.25">
      <c r="B211" s="147" t="s">
        <v>136</v>
      </c>
      <c r="M211" s="146" t="s">
        <v>193</v>
      </c>
    </row>
    <row r="212" spans="1:23" ht="42">
      <c r="A212" s="148"/>
      <c r="B212" s="149" t="s">
        <v>67</v>
      </c>
      <c r="C212" s="138" t="s">
        <v>8</v>
      </c>
      <c r="D212" s="138" t="s">
        <v>9</v>
      </c>
      <c r="E212" s="138" t="s">
        <v>10</v>
      </c>
      <c r="F212" s="138" t="s">
        <v>11</v>
      </c>
      <c r="G212" s="138" t="s">
        <v>12</v>
      </c>
      <c r="H212" s="138" t="s">
        <v>13</v>
      </c>
      <c r="I212" s="138" t="s">
        <v>14</v>
      </c>
      <c r="J212" s="129" t="s">
        <v>97</v>
      </c>
      <c r="L212" s="148"/>
      <c r="M212" s="149" t="s">
        <v>67</v>
      </c>
      <c r="N212" s="138" t="s">
        <v>8</v>
      </c>
      <c r="O212" s="138" t="s">
        <v>9</v>
      </c>
      <c r="P212" s="138" t="s">
        <v>10</v>
      </c>
      <c r="Q212" s="138" t="s">
        <v>11</v>
      </c>
      <c r="R212" s="138" t="s">
        <v>12</v>
      </c>
      <c r="S212" s="138" t="s">
        <v>13</v>
      </c>
      <c r="T212" s="138" t="s">
        <v>14</v>
      </c>
      <c r="U212" s="129" t="s">
        <v>77</v>
      </c>
      <c r="V212" s="30" t="s">
        <v>87</v>
      </c>
      <c r="W212" s="129" t="s">
        <v>86</v>
      </c>
    </row>
    <row r="213" spans="1:23" ht="14.25">
      <c r="A213" s="150" t="s">
        <v>8</v>
      </c>
      <c r="B213" s="151" t="s">
        <v>176</v>
      </c>
      <c r="C213" s="138">
        <v>1</v>
      </c>
      <c r="D213" s="138">
        <v>3</v>
      </c>
      <c r="E213" s="138">
        <v>5</v>
      </c>
      <c r="F213" s="138">
        <v>5</v>
      </c>
      <c r="G213" s="138">
        <v>5</v>
      </c>
      <c r="H213" s="138">
        <v>5</v>
      </c>
      <c r="I213" s="138">
        <v>3</v>
      </c>
      <c r="J213" s="134">
        <f>V213</f>
        <v>0.37558423084738873</v>
      </c>
      <c r="L213" s="150" t="s">
        <v>8</v>
      </c>
      <c r="M213" s="151" t="s">
        <v>176</v>
      </c>
      <c r="N213" s="139">
        <f>C213/C220</f>
        <v>0.4054054054054054</v>
      </c>
      <c r="O213" s="139">
        <f aca="true" t="shared" si="179" ref="O213:T213">D213/D220</f>
        <v>0.5</v>
      </c>
      <c r="P213" s="139">
        <f t="shared" si="179"/>
        <v>0.3125</v>
      </c>
      <c r="Q213" s="139">
        <f t="shared" si="179"/>
        <v>0.3125</v>
      </c>
      <c r="R213" s="139">
        <f t="shared" si="179"/>
        <v>0.3125</v>
      </c>
      <c r="S213" s="139">
        <f t="shared" si="179"/>
        <v>0.3125</v>
      </c>
      <c r="T213" s="139">
        <f t="shared" si="179"/>
        <v>0.4736842105263159</v>
      </c>
      <c r="U213" s="139">
        <f>SUM(N213:T213)</f>
        <v>2.629089615931721</v>
      </c>
      <c r="V213" s="136">
        <f>U213/7</f>
        <v>0.37558423084738873</v>
      </c>
      <c r="W213" s="142">
        <f>MMULT(C213:I213,V213:V219)/V213</f>
        <v>7.281933360385951</v>
      </c>
    </row>
    <row r="214" spans="1:23" ht="14.25">
      <c r="A214" s="150" t="s">
        <v>9</v>
      </c>
      <c r="B214" s="151" t="s">
        <v>140</v>
      </c>
      <c r="C214" s="152">
        <v>0.3333333333333333</v>
      </c>
      <c r="D214" s="138">
        <v>1</v>
      </c>
      <c r="E214" s="138">
        <v>4</v>
      </c>
      <c r="F214" s="138">
        <v>4</v>
      </c>
      <c r="G214" s="138">
        <v>4</v>
      </c>
      <c r="H214" s="138">
        <v>4</v>
      </c>
      <c r="I214" s="138">
        <v>1</v>
      </c>
      <c r="J214" s="134">
        <f aca="true" t="shared" si="180" ref="J214:J219">V214</f>
        <v>0.2085280769491296</v>
      </c>
      <c r="L214" s="150" t="s">
        <v>9</v>
      </c>
      <c r="M214" s="151" t="s">
        <v>140</v>
      </c>
      <c r="N214" s="139">
        <f>C214/C220</f>
        <v>0.13513513513513511</v>
      </c>
      <c r="O214" s="139">
        <f aca="true" t="shared" si="181" ref="O214:T214">D214/D220</f>
        <v>0.16666666666666666</v>
      </c>
      <c r="P214" s="139">
        <f t="shared" si="181"/>
        <v>0.25</v>
      </c>
      <c r="Q214" s="139">
        <f t="shared" si="181"/>
        <v>0.25</v>
      </c>
      <c r="R214" s="139">
        <f t="shared" si="181"/>
        <v>0.25</v>
      </c>
      <c r="S214" s="139">
        <f t="shared" si="181"/>
        <v>0.25</v>
      </c>
      <c r="T214" s="139">
        <f t="shared" si="181"/>
        <v>0.15789473684210528</v>
      </c>
      <c r="U214" s="139">
        <f aca="true" t="shared" si="182" ref="U214:U219">SUM(N214:T214)</f>
        <v>1.4596965386439071</v>
      </c>
      <c r="V214" s="136">
        <f aca="true" t="shared" si="183" ref="V214:V219">U214/7</f>
        <v>0.2085280769491296</v>
      </c>
      <c r="W214" s="142">
        <f>MMULT(C214:I214,V213:V219)/V214</f>
        <v>7.091765470196524</v>
      </c>
    </row>
    <row r="215" spans="1:23" ht="14.25">
      <c r="A215" s="150" t="s">
        <v>10</v>
      </c>
      <c r="B215" s="151" t="s">
        <v>141</v>
      </c>
      <c r="C215" s="152">
        <v>0.2</v>
      </c>
      <c r="D215" s="152">
        <v>0.25</v>
      </c>
      <c r="E215" s="138">
        <v>1</v>
      </c>
      <c r="F215" s="138">
        <v>1</v>
      </c>
      <c r="G215" s="138">
        <v>1</v>
      </c>
      <c r="H215" s="138">
        <v>1</v>
      </c>
      <c r="I215" s="152">
        <v>0.3333333333333333</v>
      </c>
      <c r="J215" s="134">
        <f t="shared" si="180"/>
        <v>0.060768475242159455</v>
      </c>
      <c r="L215" s="150" t="s">
        <v>10</v>
      </c>
      <c r="M215" s="151" t="s">
        <v>141</v>
      </c>
      <c r="N215" s="139">
        <f>C215/C220</f>
        <v>0.08108108108108109</v>
      </c>
      <c r="O215" s="139">
        <f aca="true" t="shared" si="184" ref="O215:T215">D215/D220</f>
        <v>0.041666666666666664</v>
      </c>
      <c r="P215" s="139">
        <f t="shared" si="184"/>
        <v>0.0625</v>
      </c>
      <c r="Q215" s="139">
        <f t="shared" si="184"/>
        <v>0.0625</v>
      </c>
      <c r="R215" s="139">
        <f t="shared" si="184"/>
        <v>0.0625</v>
      </c>
      <c r="S215" s="139">
        <f t="shared" si="184"/>
        <v>0.0625</v>
      </c>
      <c r="T215" s="139">
        <f t="shared" si="184"/>
        <v>0.052631578947368425</v>
      </c>
      <c r="U215" s="139">
        <f t="shared" si="182"/>
        <v>0.4253793266951162</v>
      </c>
      <c r="V215" s="136">
        <f t="shared" si="183"/>
        <v>0.060768475242159455</v>
      </c>
      <c r="W215" s="142">
        <f>MMULT(C215:I215,V213:V219)/V215</f>
        <v>7.041930240118899</v>
      </c>
    </row>
    <row r="216" spans="1:23" ht="14.25">
      <c r="A216" s="150" t="s">
        <v>11</v>
      </c>
      <c r="B216" s="151" t="s">
        <v>142</v>
      </c>
      <c r="C216" s="152">
        <v>0.2</v>
      </c>
      <c r="D216" s="152">
        <v>0.25</v>
      </c>
      <c r="E216" s="138">
        <v>1</v>
      </c>
      <c r="F216" s="138">
        <v>1</v>
      </c>
      <c r="G216" s="138">
        <v>1</v>
      </c>
      <c r="H216" s="138">
        <v>1</v>
      </c>
      <c r="I216" s="152">
        <v>0.3333333333333333</v>
      </c>
      <c r="J216" s="134">
        <f t="shared" si="180"/>
        <v>0.060768475242159455</v>
      </c>
      <c r="L216" s="150" t="s">
        <v>11</v>
      </c>
      <c r="M216" s="151" t="s">
        <v>142</v>
      </c>
      <c r="N216" s="139">
        <f>C216/C220</f>
        <v>0.08108108108108109</v>
      </c>
      <c r="O216" s="139">
        <f aca="true" t="shared" si="185" ref="O216:T216">D216/D220</f>
        <v>0.041666666666666664</v>
      </c>
      <c r="P216" s="139">
        <f t="shared" si="185"/>
        <v>0.0625</v>
      </c>
      <c r="Q216" s="139">
        <f t="shared" si="185"/>
        <v>0.0625</v>
      </c>
      <c r="R216" s="139">
        <f t="shared" si="185"/>
        <v>0.0625</v>
      </c>
      <c r="S216" s="139">
        <f t="shared" si="185"/>
        <v>0.0625</v>
      </c>
      <c r="T216" s="139">
        <f t="shared" si="185"/>
        <v>0.052631578947368425</v>
      </c>
      <c r="U216" s="139">
        <f t="shared" si="182"/>
        <v>0.4253793266951162</v>
      </c>
      <c r="V216" s="136">
        <f t="shared" si="183"/>
        <v>0.060768475242159455</v>
      </c>
      <c r="W216" s="142">
        <f>MMULT(C216:I216,V213:V219)/V216</f>
        <v>7.041930240118899</v>
      </c>
    </row>
    <row r="217" spans="1:23" ht="14.25">
      <c r="A217" s="150" t="s">
        <v>12</v>
      </c>
      <c r="B217" s="151" t="s">
        <v>143</v>
      </c>
      <c r="C217" s="152">
        <v>0.2</v>
      </c>
      <c r="D217" s="152">
        <v>0.25</v>
      </c>
      <c r="E217" s="138">
        <v>1</v>
      </c>
      <c r="F217" s="138">
        <v>1</v>
      </c>
      <c r="G217" s="138">
        <v>1</v>
      </c>
      <c r="H217" s="138">
        <v>1</v>
      </c>
      <c r="I217" s="152">
        <v>0.3333333333333333</v>
      </c>
      <c r="J217" s="134">
        <f t="shared" si="180"/>
        <v>0.060768475242159455</v>
      </c>
      <c r="L217" s="150" t="s">
        <v>12</v>
      </c>
      <c r="M217" s="151" t="s">
        <v>143</v>
      </c>
      <c r="N217" s="139">
        <f>C217/C220</f>
        <v>0.08108108108108109</v>
      </c>
      <c r="O217" s="139">
        <f aca="true" t="shared" si="186" ref="O217:T217">D217/D220</f>
        <v>0.041666666666666664</v>
      </c>
      <c r="P217" s="139">
        <f t="shared" si="186"/>
        <v>0.0625</v>
      </c>
      <c r="Q217" s="139">
        <f t="shared" si="186"/>
        <v>0.0625</v>
      </c>
      <c r="R217" s="139">
        <f t="shared" si="186"/>
        <v>0.0625</v>
      </c>
      <c r="S217" s="139">
        <f t="shared" si="186"/>
        <v>0.0625</v>
      </c>
      <c r="T217" s="139">
        <f t="shared" si="186"/>
        <v>0.052631578947368425</v>
      </c>
      <c r="U217" s="139">
        <f t="shared" si="182"/>
        <v>0.4253793266951162</v>
      </c>
      <c r="V217" s="136">
        <f t="shared" si="183"/>
        <v>0.060768475242159455</v>
      </c>
      <c r="W217" s="142">
        <f>MMULT(C217:I217,V213:V219)/V217</f>
        <v>7.041930240118899</v>
      </c>
    </row>
    <row r="218" spans="1:23" ht="14.25">
      <c r="A218" s="150" t="s">
        <v>13</v>
      </c>
      <c r="B218" s="151" t="s">
        <v>144</v>
      </c>
      <c r="C218" s="152">
        <v>0.2</v>
      </c>
      <c r="D218" s="152">
        <v>0.25</v>
      </c>
      <c r="E218" s="138">
        <v>1</v>
      </c>
      <c r="F218" s="138">
        <v>1</v>
      </c>
      <c r="G218" s="138">
        <v>1</v>
      </c>
      <c r="H218" s="138">
        <v>1</v>
      </c>
      <c r="I218" s="152">
        <v>0.3333333333333333</v>
      </c>
      <c r="J218" s="134">
        <f t="shared" si="180"/>
        <v>0.060768475242159455</v>
      </c>
      <c r="L218" s="150" t="s">
        <v>13</v>
      </c>
      <c r="M218" s="151" t="s">
        <v>144</v>
      </c>
      <c r="N218" s="139">
        <f>C218/C220</f>
        <v>0.08108108108108109</v>
      </c>
      <c r="O218" s="139">
        <f aca="true" t="shared" si="187" ref="O218:T218">D218/D220</f>
        <v>0.041666666666666664</v>
      </c>
      <c r="P218" s="139">
        <f t="shared" si="187"/>
        <v>0.0625</v>
      </c>
      <c r="Q218" s="139">
        <f t="shared" si="187"/>
        <v>0.0625</v>
      </c>
      <c r="R218" s="139">
        <f t="shared" si="187"/>
        <v>0.0625</v>
      </c>
      <c r="S218" s="139">
        <f t="shared" si="187"/>
        <v>0.0625</v>
      </c>
      <c r="T218" s="139">
        <f t="shared" si="187"/>
        <v>0.052631578947368425</v>
      </c>
      <c r="U218" s="139">
        <f t="shared" si="182"/>
        <v>0.4253793266951162</v>
      </c>
      <c r="V218" s="136">
        <f t="shared" si="183"/>
        <v>0.060768475242159455</v>
      </c>
      <c r="W218" s="142">
        <f>MMULT(C218:I218,V213:V219)/V218</f>
        <v>7.041930240118899</v>
      </c>
    </row>
    <row r="219" spans="1:23" ht="14.25">
      <c r="A219" s="150" t="s">
        <v>14</v>
      </c>
      <c r="B219" s="151" t="s">
        <v>177</v>
      </c>
      <c r="C219" s="152">
        <v>0.3333333333333333</v>
      </c>
      <c r="D219" s="138">
        <v>1</v>
      </c>
      <c r="E219" s="138">
        <v>3</v>
      </c>
      <c r="F219" s="138">
        <v>3</v>
      </c>
      <c r="G219" s="138">
        <v>3</v>
      </c>
      <c r="H219" s="138">
        <v>3</v>
      </c>
      <c r="I219" s="138">
        <v>1</v>
      </c>
      <c r="J219" s="134">
        <f t="shared" si="180"/>
        <v>0.1728137912348439</v>
      </c>
      <c r="L219" s="150" t="s">
        <v>14</v>
      </c>
      <c r="M219" s="151" t="s">
        <v>177</v>
      </c>
      <c r="N219" s="139">
        <f>C219/C220</f>
        <v>0.13513513513513511</v>
      </c>
      <c r="O219" s="139">
        <f aca="true" t="shared" si="188" ref="O219:T219">D219/D220</f>
        <v>0.16666666666666666</v>
      </c>
      <c r="P219" s="139">
        <f t="shared" si="188"/>
        <v>0.1875</v>
      </c>
      <c r="Q219" s="139">
        <f t="shared" si="188"/>
        <v>0.1875</v>
      </c>
      <c r="R219" s="139">
        <f t="shared" si="188"/>
        <v>0.1875</v>
      </c>
      <c r="S219" s="139">
        <f t="shared" si="188"/>
        <v>0.1875</v>
      </c>
      <c r="T219" s="139">
        <f t="shared" si="188"/>
        <v>0.15789473684210528</v>
      </c>
      <c r="U219" s="139">
        <f t="shared" si="182"/>
        <v>1.2096965386439071</v>
      </c>
      <c r="V219" s="136">
        <f t="shared" si="183"/>
        <v>0.1728137912348439</v>
      </c>
      <c r="W219" s="142">
        <f>MMULT(C219:I219,V213:V219)/V219</f>
        <v>7.1508084272415475</v>
      </c>
    </row>
    <row r="220" spans="1:23" ht="14.25">
      <c r="A220" s="143"/>
      <c r="B220" s="151" t="s">
        <v>77</v>
      </c>
      <c r="C220" s="138">
        <f>SUM(C213:C219)</f>
        <v>2.466666666666667</v>
      </c>
      <c r="D220" s="138">
        <f aca="true" t="shared" si="189" ref="D220:I220">SUM(D213:D219)</f>
        <v>6</v>
      </c>
      <c r="E220" s="138">
        <f t="shared" si="189"/>
        <v>16</v>
      </c>
      <c r="F220" s="138">
        <f t="shared" si="189"/>
        <v>16</v>
      </c>
      <c r="G220" s="138">
        <f t="shared" si="189"/>
        <v>16</v>
      </c>
      <c r="H220" s="138">
        <f t="shared" si="189"/>
        <v>16</v>
      </c>
      <c r="I220" s="138">
        <f t="shared" si="189"/>
        <v>6.333333333333332</v>
      </c>
      <c r="J220" s="144"/>
      <c r="L220" s="143"/>
      <c r="M220" s="151" t="s">
        <v>77</v>
      </c>
      <c r="N220" s="137">
        <f>SUM(N213:N219)</f>
        <v>1</v>
      </c>
      <c r="O220" s="137">
        <f aca="true" t="shared" si="190" ref="O220:T220">SUM(O213:O219)</f>
        <v>0.9999999999999998</v>
      </c>
      <c r="P220" s="137">
        <f t="shared" si="190"/>
        <v>1</v>
      </c>
      <c r="Q220" s="137">
        <f t="shared" si="190"/>
        <v>1</v>
      </c>
      <c r="R220" s="137">
        <f t="shared" si="190"/>
        <v>1</v>
      </c>
      <c r="S220" s="137">
        <f t="shared" si="190"/>
        <v>1</v>
      </c>
      <c r="T220" s="137">
        <f t="shared" si="190"/>
        <v>1.0000000000000002</v>
      </c>
      <c r="V220" s="129" t="s">
        <v>38</v>
      </c>
      <c r="W220" s="153">
        <f>(AVERAGE(W213:W219)-7)/6</f>
        <v>0.01648162424522918</v>
      </c>
    </row>
    <row r="221" spans="1:23" ht="14.25">
      <c r="A221" s="143"/>
      <c r="B221" s="145"/>
      <c r="C221" s="141"/>
      <c r="D221" s="132"/>
      <c r="E221" s="132"/>
      <c r="F221" s="132"/>
      <c r="G221" s="132"/>
      <c r="H221" s="132"/>
      <c r="I221" s="132"/>
      <c r="J221" s="144"/>
      <c r="L221" s="143"/>
      <c r="M221" s="145"/>
      <c r="N221" s="132"/>
      <c r="O221" s="132"/>
      <c r="P221" s="132"/>
      <c r="Q221" s="141"/>
      <c r="R221" s="141"/>
      <c r="S221" s="141"/>
      <c r="T221" s="132"/>
      <c r="V221" s="129" t="s">
        <v>41</v>
      </c>
      <c r="W221" s="153">
        <v>0</v>
      </c>
    </row>
    <row r="222" spans="1:24" ht="14.25">
      <c r="A222" s="143"/>
      <c r="B222" s="145"/>
      <c r="C222" s="141"/>
      <c r="D222" s="132"/>
      <c r="E222" s="132"/>
      <c r="F222" s="132"/>
      <c r="G222" s="132"/>
      <c r="H222" s="132"/>
      <c r="I222" s="132"/>
      <c r="J222" s="144"/>
      <c r="L222" s="143"/>
      <c r="M222" s="145"/>
      <c r="N222" s="132"/>
      <c r="O222" s="132"/>
      <c r="P222" s="132"/>
      <c r="Q222" s="141"/>
      <c r="R222" s="141"/>
      <c r="S222" s="141"/>
      <c r="T222" s="132"/>
      <c r="V222" s="129" t="s">
        <v>39</v>
      </c>
      <c r="W222" s="153" t="e">
        <f>W220/W221</f>
        <v>#DIV/0!</v>
      </c>
      <c r="X222" s="133" t="s">
        <v>42</v>
      </c>
    </row>
    <row r="223" spans="1:23" ht="14.25">
      <c r="A223" s="143"/>
      <c r="B223" s="145"/>
      <c r="C223" s="141"/>
      <c r="D223" s="132"/>
      <c r="E223" s="132"/>
      <c r="F223" s="132"/>
      <c r="G223" s="132"/>
      <c r="H223" s="132"/>
      <c r="I223" s="132"/>
      <c r="J223" s="144"/>
      <c r="L223" s="143"/>
      <c r="M223" s="145"/>
      <c r="N223" s="132"/>
      <c r="O223" s="132"/>
      <c r="P223" s="132"/>
      <c r="Q223" s="141"/>
      <c r="R223" s="141"/>
      <c r="S223" s="141"/>
      <c r="T223" s="132"/>
      <c r="V223" s="135" t="s">
        <v>37</v>
      </c>
      <c r="W223" s="155">
        <f>AVERAGE(V217:V219)</f>
        <v>0.0981169139063876</v>
      </c>
    </row>
    <row r="224" spans="1:10" ht="14.25">
      <c r="A224" s="143"/>
      <c r="B224" s="145"/>
      <c r="C224" s="132"/>
      <c r="D224" s="132"/>
      <c r="E224" s="132"/>
      <c r="F224" s="132"/>
      <c r="G224" s="132"/>
      <c r="H224" s="132"/>
      <c r="I224" s="132"/>
      <c r="J224" s="144"/>
    </row>
    <row r="225" spans="2:13" ht="14.25">
      <c r="B225" s="147" t="s">
        <v>137</v>
      </c>
      <c r="M225" s="146" t="s">
        <v>194</v>
      </c>
    </row>
    <row r="226" spans="1:23" ht="42">
      <c r="A226" s="148"/>
      <c r="B226" s="157" t="s">
        <v>68</v>
      </c>
      <c r="C226" s="138" t="s">
        <v>8</v>
      </c>
      <c r="D226" s="138" t="s">
        <v>9</v>
      </c>
      <c r="E226" s="138" t="s">
        <v>10</v>
      </c>
      <c r="F226" s="138" t="s">
        <v>11</v>
      </c>
      <c r="G226" s="138" t="s">
        <v>12</v>
      </c>
      <c r="H226" s="138" t="s">
        <v>13</v>
      </c>
      <c r="I226" s="138" t="s">
        <v>14</v>
      </c>
      <c r="J226" s="129" t="s">
        <v>97</v>
      </c>
      <c r="K226" s="158"/>
      <c r="L226" s="159"/>
      <c r="M226" s="157" t="s">
        <v>68</v>
      </c>
      <c r="N226" s="138" t="s">
        <v>8</v>
      </c>
      <c r="O226" s="138" t="s">
        <v>9</v>
      </c>
      <c r="P226" s="138" t="s">
        <v>10</v>
      </c>
      <c r="Q226" s="138" t="s">
        <v>11</v>
      </c>
      <c r="R226" s="138" t="s">
        <v>12</v>
      </c>
      <c r="S226" s="138" t="s">
        <v>13</v>
      </c>
      <c r="T226" s="138" t="s">
        <v>14</v>
      </c>
      <c r="U226" s="129" t="s">
        <v>77</v>
      </c>
      <c r="V226" s="30" t="s">
        <v>87</v>
      </c>
      <c r="W226" s="129" t="s">
        <v>86</v>
      </c>
    </row>
    <row r="227" spans="1:23" ht="14.25">
      <c r="A227" s="150" t="s">
        <v>8</v>
      </c>
      <c r="B227" s="151" t="s">
        <v>176</v>
      </c>
      <c r="C227" s="138">
        <v>1</v>
      </c>
      <c r="D227" s="138">
        <v>1</v>
      </c>
      <c r="E227" s="138">
        <v>1</v>
      </c>
      <c r="F227" s="138">
        <v>1</v>
      </c>
      <c r="G227" s="138">
        <v>1</v>
      </c>
      <c r="H227" s="138">
        <v>1</v>
      </c>
      <c r="I227" s="138">
        <v>1</v>
      </c>
      <c r="J227" s="136">
        <f>V227</f>
        <v>0.14285714285714282</v>
      </c>
      <c r="L227" s="150" t="s">
        <v>8</v>
      </c>
      <c r="M227" s="151" t="s">
        <v>176</v>
      </c>
      <c r="N227" s="139">
        <f>C227/C234</f>
        <v>0.14285714285714285</v>
      </c>
      <c r="O227" s="139">
        <f aca="true" t="shared" si="191" ref="O227:T227">D227/D234</f>
        <v>0.14285714285714285</v>
      </c>
      <c r="P227" s="139">
        <f t="shared" si="191"/>
        <v>0.14285714285714285</v>
      </c>
      <c r="Q227" s="139">
        <f t="shared" si="191"/>
        <v>0.14285714285714285</v>
      </c>
      <c r="R227" s="139">
        <f t="shared" si="191"/>
        <v>0.14285714285714285</v>
      </c>
      <c r="S227" s="139">
        <f t="shared" si="191"/>
        <v>0.14285714285714285</v>
      </c>
      <c r="T227" s="139">
        <f t="shared" si="191"/>
        <v>0.14285714285714285</v>
      </c>
      <c r="U227" s="139">
        <f>SUM(N227:T227)</f>
        <v>0.9999999999999998</v>
      </c>
      <c r="V227" s="136">
        <f>U227/7</f>
        <v>0.14285714285714282</v>
      </c>
      <c r="W227" s="142">
        <f>MMULT(C227:I227,V227:V233)/V227</f>
        <v>6.999999999999999</v>
      </c>
    </row>
    <row r="228" spans="1:23" ht="14.25">
      <c r="A228" s="150" t="s">
        <v>9</v>
      </c>
      <c r="B228" s="151" t="s">
        <v>140</v>
      </c>
      <c r="C228" s="138">
        <v>1</v>
      </c>
      <c r="D228" s="138">
        <v>1</v>
      </c>
      <c r="E228" s="138">
        <v>1</v>
      </c>
      <c r="F228" s="138">
        <v>1</v>
      </c>
      <c r="G228" s="138">
        <v>1</v>
      </c>
      <c r="H228" s="138">
        <v>1</v>
      </c>
      <c r="I228" s="138">
        <v>1</v>
      </c>
      <c r="J228" s="136">
        <f aca="true" t="shared" si="192" ref="J228:J233">V228</f>
        <v>0.14285714285714282</v>
      </c>
      <c r="L228" s="150" t="s">
        <v>9</v>
      </c>
      <c r="M228" s="151" t="s">
        <v>140</v>
      </c>
      <c r="N228" s="139">
        <f>C228/C234</f>
        <v>0.14285714285714285</v>
      </c>
      <c r="O228" s="139">
        <f aca="true" t="shared" si="193" ref="O228:T228">D228/D234</f>
        <v>0.14285714285714285</v>
      </c>
      <c r="P228" s="139">
        <f t="shared" si="193"/>
        <v>0.14285714285714285</v>
      </c>
      <c r="Q228" s="139">
        <f t="shared" si="193"/>
        <v>0.14285714285714285</v>
      </c>
      <c r="R228" s="139">
        <f t="shared" si="193"/>
        <v>0.14285714285714285</v>
      </c>
      <c r="S228" s="139">
        <f t="shared" si="193"/>
        <v>0.14285714285714285</v>
      </c>
      <c r="T228" s="139">
        <f t="shared" si="193"/>
        <v>0.14285714285714285</v>
      </c>
      <c r="U228" s="139">
        <f aca="true" t="shared" si="194" ref="U228:U233">SUM(N228:T228)</f>
        <v>0.9999999999999998</v>
      </c>
      <c r="V228" s="136">
        <f aca="true" t="shared" si="195" ref="V228:V233">U228/7</f>
        <v>0.14285714285714282</v>
      </c>
      <c r="W228" s="142">
        <f>MMULT(C228:I228,V227:V233)/V228</f>
        <v>6.999999999999999</v>
      </c>
    </row>
    <row r="229" spans="1:23" ht="14.25">
      <c r="A229" s="150" t="s">
        <v>10</v>
      </c>
      <c r="B229" s="151" t="s">
        <v>141</v>
      </c>
      <c r="C229" s="138">
        <v>1</v>
      </c>
      <c r="D229" s="138">
        <v>1</v>
      </c>
      <c r="E229" s="138">
        <v>1</v>
      </c>
      <c r="F229" s="138">
        <v>1</v>
      </c>
      <c r="G229" s="138">
        <v>1</v>
      </c>
      <c r="H229" s="138">
        <v>1</v>
      </c>
      <c r="I229" s="138">
        <v>1</v>
      </c>
      <c r="J229" s="136">
        <f t="shared" si="192"/>
        <v>0.14285714285714282</v>
      </c>
      <c r="L229" s="150" t="s">
        <v>10</v>
      </c>
      <c r="M229" s="151" t="s">
        <v>141</v>
      </c>
      <c r="N229" s="139">
        <f>C229/C234</f>
        <v>0.14285714285714285</v>
      </c>
      <c r="O229" s="139">
        <f aca="true" t="shared" si="196" ref="O229:T229">D229/D234</f>
        <v>0.14285714285714285</v>
      </c>
      <c r="P229" s="139">
        <f t="shared" si="196"/>
        <v>0.14285714285714285</v>
      </c>
      <c r="Q229" s="139">
        <f t="shared" si="196"/>
        <v>0.14285714285714285</v>
      </c>
      <c r="R229" s="139">
        <f t="shared" si="196"/>
        <v>0.14285714285714285</v>
      </c>
      <c r="S229" s="139">
        <f t="shared" si="196"/>
        <v>0.14285714285714285</v>
      </c>
      <c r="T229" s="139">
        <f t="shared" si="196"/>
        <v>0.14285714285714285</v>
      </c>
      <c r="U229" s="139">
        <f t="shared" si="194"/>
        <v>0.9999999999999998</v>
      </c>
      <c r="V229" s="136">
        <f t="shared" si="195"/>
        <v>0.14285714285714282</v>
      </c>
      <c r="W229" s="142">
        <f>MMULT(C229:I229,V227:V233)/V229</f>
        <v>6.999999999999999</v>
      </c>
    </row>
    <row r="230" spans="1:23" ht="14.25">
      <c r="A230" s="150" t="s">
        <v>11</v>
      </c>
      <c r="B230" s="151" t="s">
        <v>142</v>
      </c>
      <c r="C230" s="138">
        <v>1</v>
      </c>
      <c r="D230" s="138">
        <v>1</v>
      </c>
      <c r="E230" s="138">
        <v>1</v>
      </c>
      <c r="F230" s="138">
        <v>1</v>
      </c>
      <c r="G230" s="138">
        <v>1</v>
      </c>
      <c r="H230" s="138">
        <v>1</v>
      </c>
      <c r="I230" s="138">
        <v>1</v>
      </c>
      <c r="J230" s="136">
        <f t="shared" si="192"/>
        <v>0.14285714285714282</v>
      </c>
      <c r="L230" s="150" t="s">
        <v>11</v>
      </c>
      <c r="M230" s="151" t="s">
        <v>142</v>
      </c>
      <c r="N230" s="139">
        <f>C230/C234</f>
        <v>0.14285714285714285</v>
      </c>
      <c r="O230" s="139">
        <f aca="true" t="shared" si="197" ref="O230:T230">D230/D234</f>
        <v>0.14285714285714285</v>
      </c>
      <c r="P230" s="139">
        <f t="shared" si="197"/>
        <v>0.14285714285714285</v>
      </c>
      <c r="Q230" s="139">
        <f t="shared" si="197"/>
        <v>0.14285714285714285</v>
      </c>
      <c r="R230" s="139">
        <f t="shared" si="197"/>
        <v>0.14285714285714285</v>
      </c>
      <c r="S230" s="139">
        <f t="shared" si="197"/>
        <v>0.14285714285714285</v>
      </c>
      <c r="T230" s="139">
        <f t="shared" si="197"/>
        <v>0.14285714285714285</v>
      </c>
      <c r="U230" s="139">
        <f t="shared" si="194"/>
        <v>0.9999999999999998</v>
      </c>
      <c r="V230" s="136">
        <f t="shared" si="195"/>
        <v>0.14285714285714282</v>
      </c>
      <c r="W230" s="142">
        <f>MMULT(C230:I230,V227:V233)/V230</f>
        <v>6.999999999999999</v>
      </c>
    </row>
    <row r="231" spans="1:23" ht="14.25">
      <c r="A231" s="150" t="s">
        <v>12</v>
      </c>
      <c r="B231" s="151" t="s">
        <v>143</v>
      </c>
      <c r="C231" s="138">
        <v>1</v>
      </c>
      <c r="D231" s="138">
        <v>1</v>
      </c>
      <c r="E231" s="138">
        <v>1</v>
      </c>
      <c r="F231" s="138">
        <v>1</v>
      </c>
      <c r="G231" s="138">
        <v>1</v>
      </c>
      <c r="H231" s="138">
        <v>1</v>
      </c>
      <c r="I231" s="138">
        <v>1</v>
      </c>
      <c r="J231" s="136">
        <f t="shared" si="192"/>
        <v>0.14285714285714282</v>
      </c>
      <c r="L231" s="150" t="s">
        <v>12</v>
      </c>
      <c r="M231" s="151" t="s">
        <v>143</v>
      </c>
      <c r="N231" s="139">
        <f>C231/C234</f>
        <v>0.14285714285714285</v>
      </c>
      <c r="O231" s="139">
        <f aca="true" t="shared" si="198" ref="O231:T231">D231/D234</f>
        <v>0.14285714285714285</v>
      </c>
      <c r="P231" s="139">
        <f t="shared" si="198"/>
        <v>0.14285714285714285</v>
      </c>
      <c r="Q231" s="139">
        <f t="shared" si="198"/>
        <v>0.14285714285714285</v>
      </c>
      <c r="R231" s="139">
        <f t="shared" si="198"/>
        <v>0.14285714285714285</v>
      </c>
      <c r="S231" s="139">
        <f t="shared" si="198"/>
        <v>0.14285714285714285</v>
      </c>
      <c r="T231" s="139">
        <f t="shared" si="198"/>
        <v>0.14285714285714285</v>
      </c>
      <c r="U231" s="139">
        <f t="shared" si="194"/>
        <v>0.9999999999999998</v>
      </c>
      <c r="V231" s="136">
        <f t="shared" si="195"/>
        <v>0.14285714285714282</v>
      </c>
      <c r="W231" s="142">
        <f>MMULT(C231:I231,V227:V233)/V231</f>
        <v>6.999999999999999</v>
      </c>
    </row>
    <row r="232" spans="1:23" ht="14.25">
      <c r="A232" s="150" t="s">
        <v>13</v>
      </c>
      <c r="B232" s="151" t="s">
        <v>144</v>
      </c>
      <c r="C232" s="138">
        <v>1</v>
      </c>
      <c r="D232" s="138">
        <v>1</v>
      </c>
      <c r="E232" s="138">
        <v>1</v>
      </c>
      <c r="F232" s="138">
        <v>1</v>
      </c>
      <c r="G232" s="138">
        <v>1</v>
      </c>
      <c r="H232" s="138">
        <v>1</v>
      </c>
      <c r="I232" s="138">
        <v>1</v>
      </c>
      <c r="J232" s="136">
        <f t="shared" si="192"/>
        <v>0.14285714285714282</v>
      </c>
      <c r="L232" s="150" t="s">
        <v>13</v>
      </c>
      <c r="M232" s="151" t="s">
        <v>144</v>
      </c>
      <c r="N232" s="139">
        <f>C232/C234</f>
        <v>0.14285714285714285</v>
      </c>
      <c r="O232" s="139">
        <f aca="true" t="shared" si="199" ref="O232:T232">D232/D234</f>
        <v>0.14285714285714285</v>
      </c>
      <c r="P232" s="139">
        <f t="shared" si="199"/>
        <v>0.14285714285714285</v>
      </c>
      <c r="Q232" s="139">
        <f t="shared" si="199"/>
        <v>0.14285714285714285</v>
      </c>
      <c r="R232" s="139">
        <f t="shared" si="199"/>
        <v>0.14285714285714285</v>
      </c>
      <c r="S232" s="139">
        <f t="shared" si="199"/>
        <v>0.14285714285714285</v>
      </c>
      <c r="T232" s="139">
        <f t="shared" si="199"/>
        <v>0.14285714285714285</v>
      </c>
      <c r="U232" s="139">
        <f t="shared" si="194"/>
        <v>0.9999999999999998</v>
      </c>
      <c r="V232" s="136">
        <f t="shared" si="195"/>
        <v>0.14285714285714282</v>
      </c>
      <c r="W232" s="142">
        <f>MMULT(C232:I232,V227:V233)/V232</f>
        <v>6.999999999999999</v>
      </c>
    </row>
    <row r="233" spans="1:23" ht="14.25">
      <c r="A233" s="150" t="s">
        <v>14</v>
      </c>
      <c r="B233" s="151" t="s">
        <v>177</v>
      </c>
      <c r="C233" s="138">
        <v>1</v>
      </c>
      <c r="D233" s="138">
        <v>1</v>
      </c>
      <c r="E233" s="138">
        <v>1</v>
      </c>
      <c r="F233" s="138">
        <v>1</v>
      </c>
      <c r="G233" s="138">
        <v>1</v>
      </c>
      <c r="H233" s="138">
        <v>1</v>
      </c>
      <c r="I233" s="138">
        <v>1</v>
      </c>
      <c r="J233" s="136">
        <f t="shared" si="192"/>
        <v>0.14285714285714282</v>
      </c>
      <c r="L233" s="150" t="s">
        <v>14</v>
      </c>
      <c r="M233" s="151" t="s">
        <v>177</v>
      </c>
      <c r="N233" s="139">
        <f>C233/C234</f>
        <v>0.14285714285714285</v>
      </c>
      <c r="O233" s="139">
        <f aca="true" t="shared" si="200" ref="O233:T233">D233/D234</f>
        <v>0.14285714285714285</v>
      </c>
      <c r="P233" s="139">
        <f t="shared" si="200"/>
        <v>0.14285714285714285</v>
      </c>
      <c r="Q233" s="139">
        <f t="shared" si="200"/>
        <v>0.14285714285714285</v>
      </c>
      <c r="R233" s="139">
        <f t="shared" si="200"/>
        <v>0.14285714285714285</v>
      </c>
      <c r="S233" s="139">
        <f t="shared" si="200"/>
        <v>0.14285714285714285</v>
      </c>
      <c r="T233" s="139">
        <f t="shared" si="200"/>
        <v>0.14285714285714285</v>
      </c>
      <c r="U233" s="139">
        <f t="shared" si="194"/>
        <v>0.9999999999999998</v>
      </c>
      <c r="V233" s="136">
        <f t="shared" si="195"/>
        <v>0.14285714285714282</v>
      </c>
      <c r="W233" s="142">
        <f>MMULT(C233:I233,V227:V233)/V233</f>
        <v>6.999999999999999</v>
      </c>
    </row>
    <row r="234" spans="1:23" ht="14.25">
      <c r="A234" s="143"/>
      <c r="B234" s="151" t="s">
        <v>77</v>
      </c>
      <c r="C234" s="138">
        <f>SUM(C227:C233)</f>
        <v>7</v>
      </c>
      <c r="D234" s="138">
        <f aca="true" t="shared" si="201" ref="D234:I234">SUM(D227:D233)</f>
        <v>7</v>
      </c>
      <c r="E234" s="138">
        <f t="shared" si="201"/>
        <v>7</v>
      </c>
      <c r="F234" s="138">
        <f t="shared" si="201"/>
        <v>7</v>
      </c>
      <c r="G234" s="138">
        <f t="shared" si="201"/>
        <v>7</v>
      </c>
      <c r="H234" s="138">
        <f t="shared" si="201"/>
        <v>7</v>
      </c>
      <c r="I234" s="138">
        <f t="shared" si="201"/>
        <v>7</v>
      </c>
      <c r="J234" s="132"/>
      <c r="L234" s="143"/>
      <c r="M234" s="151" t="s">
        <v>77</v>
      </c>
      <c r="N234" s="137">
        <f>SUM(N227:N233)</f>
        <v>0.9999999999999998</v>
      </c>
      <c r="O234" s="137">
        <f>SUM(O227:O233)</f>
        <v>0.9999999999999998</v>
      </c>
      <c r="P234" s="137">
        <f>SUM(P227:P233)</f>
        <v>0.9999999999999998</v>
      </c>
      <c r="Q234" s="137">
        <f>SUM(Q227:Q233)</f>
        <v>0.9999999999999998</v>
      </c>
      <c r="R234" s="137">
        <f>SUM(R227:R233)</f>
        <v>0.9999999999999998</v>
      </c>
      <c r="S234" s="137">
        <f>SUM(S227:S233)</f>
        <v>0.9999999999999998</v>
      </c>
      <c r="T234" s="137">
        <f>SUM(T227:T233)</f>
        <v>0.9999999999999998</v>
      </c>
      <c r="V234" s="129" t="s">
        <v>38</v>
      </c>
      <c r="W234" s="153">
        <f>(AVERAGE(W227:W233)-7)/6</f>
        <v>-1.4802973661668753E-16</v>
      </c>
    </row>
    <row r="235" spans="1:23" ht="14.25">
      <c r="A235" s="143"/>
      <c r="B235" s="145"/>
      <c r="C235" s="132"/>
      <c r="D235" s="132"/>
      <c r="E235" s="132"/>
      <c r="F235" s="132"/>
      <c r="G235" s="132"/>
      <c r="H235" s="132"/>
      <c r="I235" s="132"/>
      <c r="J235" s="132"/>
      <c r="L235" s="143"/>
      <c r="M235" s="145"/>
      <c r="N235" s="132"/>
      <c r="O235" s="132"/>
      <c r="P235" s="132"/>
      <c r="Q235" s="141"/>
      <c r="R235" s="141"/>
      <c r="S235" s="141"/>
      <c r="T235" s="132"/>
      <c r="V235" s="129" t="s">
        <v>41</v>
      </c>
      <c r="W235" s="153">
        <v>0</v>
      </c>
    </row>
    <row r="236" spans="1:24" ht="14.25">
      <c r="A236" s="143"/>
      <c r="B236" s="145"/>
      <c r="C236" s="132"/>
      <c r="D236" s="132"/>
      <c r="E236" s="132"/>
      <c r="F236" s="132"/>
      <c r="G236" s="132"/>
      <c r="H236" s="132"/>
      <c r="I236" s="132"/>
      <c r="J236" s="132"/>
      <c r="L236" s="143"/>
      <c r="M236" s="145"/>
      <c r="N236" s="132"/>
      <c r="O236" s="132"/>
      <c r="P236" s="132"/>
      <c r="Q236" s="141"/>
      <c r="R236" s="141"/>
      <c r="S236" s="141"/>
      <c r="T236" s="132"/>
      <c r="V236" s="129" t="s">
        <v>39</v>
      </c>
      <c r="W236" s="153" t="e">
        <f>W234/W235</f>
        <v>#DIV/0!</v>
      </c>
      <c r="X236" s="133" t="s">
        <v>42</v>
      </c>
    </row>
    <row r="237" spans="1:23" ht="14.25">
      <c r="A237" s="143"/>
      <c r="B237" s="145"/>
      <c r="C237" s="132"/>
      <c r="D237" s="132"/>
      <c r="E237" s="132"/>
      <c r="F237" s="132"/>
      <c r="G237" s="132"/>
      <c r="H237" s="132"/>
      <c r="I237" s="132"/>
      <c r="J237" s="132"/>
      <c r="L237" s="143"/>
      <c r="M237" s="145"/>
      <c r="N237" s="132"/>
      <c r="O237" s="132"/>
      <c r="P237" s="132"/>
      <c r="Q237" s="141"/>
      <c r="R237" s="141"/>
      <c r="S237" s="141"/>
      <c r="T237" s="132"/>
      <c r="V237" s="135" t="s">
        <v>37</v>
      </c>
      <c r="W237" s="155">
        <f>AVERAGE(V231:V233)</f>
        <v>0.14285714285714282</v>
      </c>
    </row>
    <row r="238" spans="1:10" ht="14.25">
      <c r="A238" s="143"/>
      <c r="B238" s="145"/>
      <c r="C238" s="132"/>
      <c r="D238" s="132"/>
      <c r="E238" s="132"/>
      <c r="F238" s="132"/>
      <c r="G238" s="132"/>
      <c r="H238" s="132"/>
      <c r="I238" s="132"/>
      <c r="J238" s="144"/>
    </row>
    <row r="239" spans="2:13" ht="14.25">
      <c r="B239" s="147" t="s">
        <v>138</v>
      </c>
      <c r="M239" s="146" t="s">
        <v>195</v>
      </c>
    </row>
    <row r="240" spans="1:23" ht="42">
      <c r="A240" s="148"/>
      <c r="B240" s="149" t="s">
        <v>69</v>
      </c>
      <c r="C240" s="138" t="s">
        <v>8</v>
      </c>
      <c r="D240" s="138" t="s">
        <v>9</v>
      </c>
      <c r="E240" s="138" t="s">
        <v>10</v>
      </c>
      <c r="F240" s="138" t="s">
        <v>11</v>
      </c>
      <c r="G240" s="138" t="s">
        <v>12</v>
      </c>
      <c r="H240" s="138" t="s">
        <v>13</v>
      </c>
      <c r="I240" s="138" t="s">
        <v>14</v>
      </c>
      <c r="J240" s="129" t="s">
        <v>97</v>
      </c>
      <c r="L240" s="148"/>
      <c r="M240" s="149" t="s">
        <v>69</v>
      </c>
      <c r="N240" s="138" t="s">
        <v>8</v>
      </c>
      <c r="O240" s="138" t="s">
        <v>9</v>
      </c>
      <c r="P240" s="138" t="s">
        <v>10</v>
      </c>
      <c r="Q240" s="138" t="s">
        <v>11</v>
      </c>
      <c r="R240" s="138" t="s">
        <v>12</v>
      </c>
      <c r="S240" s="138" t="s">
        <v>13</v>
      </c>
      <c r="T240" s="138" t="s">
        <v>14</v>
      </c>
      <c r="U240" s="129" t="s">
        <v>77</v>
      </c>
      <c r="V240" s="30" t="s">
        <v>87</v>
      </c>
      <c r="W240" s="129" t="s">
        <v>86</v>
      </c>
    </row>
    <row r="241" spans="1:23" ht="14.25">
      <c r="A241" s="150" t="s">
        <v>8</v>
      </c>
      <c r="B241" s="151" t="s">
        <v>176</v>
      </c>
      <c r="C241" s="138">
        <v>1</v>
      </c>
      <c r="D241" s="138">
        <v>5</v>
      </c>
      <c r="E241" s="138">
        <v>1</v>
      </c>
      <c r="F241" s="138">
        <v>5</v>
      </c>
      <c r="G241" s="138">
        <v>5</v>
      </c>
      <c r="H241" s="138">
        <v>3</v>
      </c>
      <c r="I241" s="138">
        <v>3</v>
      </c>
      <c r="J241" s="134">
        <f>V241</f>
        <v>0.2591567151972737</v>
      </c>
      <c r="L241" s="150" t="s">
        <v>8</v>
      </c>
      <c r="M241" s="151" t="s">
        <v>176</v>
      </c>
      <c r="N241" s="139">
        <f>C241/C248</f>
        <v>0.30612244897959173</v>
      </c>
      <c r="O241" s="139">
        <f aca="true" t="shared" si="202" ref="O241:T241">D241/D248</f>
        <v>0.308641975308642</v>
      </c>
      <c r="P241" s="139">
        <f t="shared" si="202"/>
        <v>0.09316770186335403</v>
      </c>
      <c r="Q241" s="139">
        <f t="shared" si="202"/>
        <v>0.21739130434782608</v>
      </c>
      <c r="R241" s="139">
        <f t="shared" si="202"/>
        <v>0.21739130434782608</v>
      </c>
      <c r="S241" s="139">
        <f t="shared" si="202"/>
        <v>0.3658536585365854</v>
      </c>
      <c r="T241" s="139">
        <f t="shared" si="202"/>
        <v>0.30552861299709017</v>
      </c>
      <c r="U241" s="139">
        <f>SUM(N241:T241)</f>
        <v>1.8140970063809156</v>
      </c>
      <c r="V241" s="136">
        <f>U241/7</f>
        <v>0.2591567151972737</v>
      </c>
      <c r="W241" s="142">
        <f>MMULT(C241:I241,V241:V247)/V241</f>
        <v>9.639985964164284</v>
      </c>
    </row>
    <row r="242" spans="1:23" ht="14.25">
      <c r="A242" s="150" t="s">
        <v>9</v>
      </c>
      <c r="B242" s="151" t="s">
        <v>140</v>
      </c>
      <c r="C242" s="152">
        <v>0.2</v>
      </c>
      <c r="D242" s="138">
        <v>1</v>
      </c>
      <c r="E242" s="138">
        <v>5</v>
      </c>
      <c r="F242" s="138">
        <v>1</v>
      </c>
      <c r="G242" s="138">
        <v>1</v>
      </c>
      <c r="H242" s="152">
        <v>0.3333333333333333</v>
      </c>
      <c r="I242" s="152">
        <v>0.2</v>
      </c>
      <c r="J242" s="134">
        <f aca="true" t="shared" si="203" ref="J242:J247">V242</f>
        <v>0.10525241380248831</v>
      </c>
      <c r="L242" s="150" t="s">
        <v>9</v>
      </c>
      <c r="M242" s="151" t="s">
        <v>140</v>
      </c>
      <c r="N242" s="139">
        <f>C242/C248</f>
        <v>0.06122448979591835</v>
      </c>
      <c r="O242" s="139">
        <f aca="true" t="shared" si="204" ref="O242:T242">D242/D248</f>
        <v>0.0617283950617284</v>
      </c>
      <c r="P242" s="139">
        <f t="shared" si="204"/>
        <v>0.4658385093167701</v>
      </c>
      <c r="Q242" s="139">
        <f t="shared" si="204"/>
        <v>0.043478260869565216</v>
      </c>
      <c r="R242" s="139">
        <f t="shared" si="204"/>
        <v>0.043478260869565216</v>
      </c>
      <c r="S242" s="139">
        <f t="shared" si="204"/>
        <v>0.04065040650406504</v>
      </c>
      <c r="T242" s="139">
        <f t="shared" si="204"/>
        <v>0.020368574199806012</v>
      </c>
      <c r="U242" s="139">
        <f aca="true" t="shared" si="205" ref="U242:U247">SUM(N242:T242)</f>
        <v>0.7367668966174182</v>
      </c>
      <c r="V242" s="136">
        <f aca="true" t="shared" si="206" ref="V242:V247">U242/7</f>
        <v>0.10525241380248831</v>
      </c>
      <c r="W242" s="142">
        <f>MMULT(C242:I242,V241:V247)/V242</f>
        <v>11.654475191525885</v>
      </c>
    </row>
    <row r="243" spans="1:23" ht="14.25">
      <c r="A243" s="150" t="s">
        <v>10</v>
      </c>
      <c r="B243" s="151" t="s">
        <v>141</v>
      </c>
      <c r="C243" s="138">
        <v>1</v>
      </c>
      <c r="D243" s="152">
        <v>0.2</v>
      </c>
      <c r="E243" s="138">
        <v>1</v>
      </c>
      <c r="F243" s="138">
        <v>5</v>
      </c>
      <c r="G243" s="138">
        <v>5</v>
      </c>
      <c r="H243" s="138">
        <v>3</v>
      </c>
      <c r="I243" s="152">
        <v>0.3333333333333333</v>
      </c>
      <c r="J243" s="134">
        <f t="shared" si="203"/>
        <v>0.17803138867912463</v>
      </c>
      <c r="L243" s="150" t="s">
        <v>10</v>
      </c>
      <c r="M243" s="151" t="s">
        <v>141</v>
      </c>
      <c r="N243" s="139">
        <f>C243/C248</f>
        <v>0.30612244897959173</v>
      </c>
      <c r="O243" s="139">
        <f aca="true" t="shared" si="207" ref="O243:T243">D243/D248</f>
        <v>0.01234567901234568</v>
      </c>
      <c r="P243" s="139">
        <f t="shared" si="207"/>
        <v>0.09316770186335403</v>
      </c>
      <c r="Q243" s="139">
        <f t="shared" si="207"/>
        <v>0.21739130434782608</v>
      </c>
      <c r="R243" s="139">
        <f t="shared" si="207"/>
        <v>0.21739130434782608</v>
      </c>
      <c r="S243" s="139">
        <f t="shared" si="207"/>
        <v>0.3658536585365854</v>
      </c>
      <c r="T243" s="139">
        <f t="shared" si="207"/>
        <v>0.03394762366634335</v>
      </c>
      <c r="U243" s="139">
        <f t="shared" si="205"/>
        <v>1.2462197207538723</v>
      </c>
      <c r="V243" s="136">
        <f t="shared" si="206"/>
        <v>0.17803138867912463</v>
      </c>
      <c r="W243" s="142">
        <f>MMULT(C243:I243,V241:V247)/V243</f>
        <v>8.145500054975766</v>
      </c>
    </row>
    <row r="244" spans="1:23" ht="14.25">
      <c r="A244" s="150" t="s">
        <v>11</v>
      </c>
      <c r="B244" s="151" t="s">
        <v>142</v>
      </c>
      <c r="C244" s="152">
        <v>0.2</v>
      </c>
      <c r="D244" s="138">
        <v>1</v>
      </c>
      <c r="E244" s="152">
        <v>0.2</v>
      </c>
      <c r="F244" s="138">
        <v>1</v>
      </c>
      <c r="G244" s="138">
        <v>1</v>
      </c>
      <c r="H244" s="152">
        <v>0.3333333333333333</v>
      </c>
      <c r="I244" s="152">
        <v>0.14285714285714285</v>
      </c>
      <c r="J244" s="134">
        <f t="shared" si="203"/>
        <v>0.04053461929211472</v>
      </c>
      <c r="L244" s="150" t="s">
        <v>11</v>
      </c>
      <c r="M244" s="151" t="s">
        <v>142</v>
      </c>
      <c r="N244" s="139">
        <f>C244/C248</f>
        <v>0.06122448979591835</v>
      </c>
      <c r="O244" s="139">
        <f aca="true" t="shared" si="208" ref="O244:T244">D244/D248</f>
        <v>0.0617283950617284</v>
      </c>
      <c r="P244" s="139">
        <f t="shared" si="208"/>
        <v>0.018633540372670808</v>
      </c>
      <c r="Q244" s="139">
        <f t="shared" si="208"/>
        <v>0.043478260869565216</v>
      </c>
      <c r="R244" s="139">
        <f t="shared" si="208"/>
        <v>0.043478260869565216</v>
      </c>
      <c r="S244" s="139">
        <f t="shared" si="208"/>
        <v>0.04065040650406504</v>
      </c>
      <c r="T244" s="139">
        <f t="shared" si="208"/>
        <v>0.014548981571290007</v>
      </c>
      <c r="U244" s="139">
        <f t="shared" si="205"/>
        <v>0.28374233504480306</v>
      </c>
      <c r="V244" s="136">
        <f t="shared" si="206"/>
        <v>0.04053461929211472</v>
      </c>
      <c r="W244" s="142">
        <f>MMULT(C244:I244,V241:V247)/V244</f>
        <v>8.893074538467696</v>
      </c>
    </row>
    <row r="245" spans="1:23" ht="14.25">
      <c r="A245" s="150" t="s">
        <v>12</v>
      </c>
      <c r="B245" s="151" t="s">
        <v>143</v>
      </c>
      <c r="C245" s="152">
        <v>0.2</v>
      </c>
      <c r="D245" s="138">
        <v>1</v>
      </c>
      <c r="E245" s="152">
        <v>0.2</v>
      </c>
      <c r="F245" s="138">
        <v>1</v>
      </c>
      <c r="G245" s="138">
        <v>1</v>
      </c>
      <c r="H245" s="152">
        <v>0.3333333333333333</v>
      </c>
      <c r="I245" s="152">
        <v>0.14285714285714285</v>
      </c>
      <c r="J245" s="134">
        <f t="shared" si="203"/>
        <v>0.04053461929211472</v>
      </c>
      <c r="L245" s="150" t="s">
        <v>12</v>
      </c>
      <c r="M245" s="151" t="s">
        <v>143</v>
      </c>
      <c r="N245" s="139">
        <f>C245/C248</f>
        <v>0.06122448979591835</v>
      </c>
      <c r="O245" s="139">
        <f aca="true" t="shared" si="209" ref="O245:T245">D245/D248</f>
        <v>0.0617283950617284</v>
      </c>
      <c r="P245" s="139">
        <f t="shared" si="209"/>
        <v>0.018633540372670808</v>
      </c>
      <c r="Q245" s="139">
        <f t="shared" si="209"/>
        <v>0.043478260869565216</v>
      </c>
      <c r="R245" s="139">
        <f t="shared" si="209"/>
        <v>0.043478260869565216</v>
      </c>
      <c r="S245" s="139">
        <f t="shared" si="209"/>
        <v>0.04065040650406504</v>
      </c>
      <c r="T245" s="139">
        <f t="shared" si="209"/>
        <v>0.014548981571290007</v>
      </c>
      <c r="U245" s="139">
        <f t="shared" si="205"/>
        <v>0.28374233504480306</v>
      </c>
      <c r="V245" s="136">
        <f t="shared" si="206"/>
        <v>0.04053461929211472</v>
      </c>
      <c r="W245" s="142">
        <f>MMULT(C245:I245,V241:V247)/V245</f>
        <v>8.893074538467696</v>
      </c>
    </row>
    <row r="246" spans="1:23" ht="14.25">
      <c r="A246" s="150" t="s">
        <v>13</v>
      </c>
      <c r="B246" s="151" t="s">
        <v>144</v>
      </c>
      <c r="C246" s="152">
        <v>0.3333333333333333</v>
      </c>
      <c r="D246" s="138">
        <v>3</v>
      </c>
      <c r="E246" s="152">
        <v>0.3333333333333333</v>
      </c>
      <c r="F246" s="138">
        <v>3</v>
      </c>
      <c r="G246" s="138">
        <v>3</v>
      </c>
      <c r="H246" s="138">
        <v>1</v>
      </c>
      <c r="I246" s="138">
        <v>5</v>
      </c>
      <c r="J246" s="134">
        <f t="shared" si="203"/>
        <v>0.1729024345510815</v>
      </c>
      <c r="L246" s="150" t="s">
        <v>13</v>
      </c>
      <c r="M246" s="151" t="s">
        <v>144</v>
      </c>
      <c r="N246" s="139">
        <f>C246/C248</f>
        <v>0.10204081632653059</v>
      </c>
      <c r="O246" s="139">
        <f aca="true" t="shared" si="210" ref="O246:T246">D246/D248</f>
        <v>0.1851851851851852</v>
      </c>
      <c r="P246" s="139">
        <f t="shared" si="210"/>
        <v>0.03105590062111801</v>
      </c>
      <c r="Q246" s="139">
        <f t="shared" si="210"/>
        <v>0.13043478260869565</v>
      </c>
      <c r="R246" s="139">
        <f t="shared" si="210"/>
        <v>0.13043478260869565</v>
      </c>
      <c r="S246" s="139">
        <f t="shared" si="210"/>
        <v>0.12195121951219513</v>
      </c>
      <c r="T246" s="139">
        <f t="shared" si="210"/>
        <v>0.5092143549951503</v>
      </c>
      <c r="U246" s="139">
        <f t="shared" si="205"/>
        <v>1.2103170418575706</v>
      </c>
      <c r="V246" s="136">
        <f t="shared" si="206"/>
        <v>0.1729024345510815</v>
      </c>
      <c r="W246" s="142">
        <f>MMULT(C246:I246,V241:V247)/V246</f>
        <v>10.963037105408933</v>
      </c>
    </row>
    <row r="247" spans="1:23" ht="14.25">
      <c r="A247" s="150" t="s">
        <v>14</v>
      </c>
      <c r="B247" s="151" t="s">
        <v>177</v>
      </c>
      <c r="C247" s="152">
        <v>0.3333333333333333</v>
      </c>
      <c r="D247" s="138">
        <v>5</v>
      </c>
      <c r="E247" s="138">
        <v>3</v>
      </c>
      <c r="F247" s="138">
        <v>7</v>
      </c>
      <c r="G247" s="138">
        <v>7</v>
      </c>
      <c r="H247" s="152">
        <v>0.2</v>
      </c>
      <c r="I247" s="138">
        <v>1</v>
      </c>
      <c r="J247" s="134">
        <f t="shared" si="203"/>
        <v>0.20358780918580238</v>
      </c>
      <c r="L247" s="150" t="s">
        <v>14</v>
      </c>
      <c r="M247" s="151" t="s">
        <v>177</v>
      </c>
      <c r="N247" s="139">
        <f>C247/C248</f>
        <v>0.10204081632653059</v>
      </c>
      <c r="O247" s="139">
        <f aca="true" t="shared" si="211" ref="O247:T247">D247/D248</f>
        <v>0.308641975308642</v>
      </c>
      <c r="P247" s="139">
        <f t="shared" si="211"/>
        <v>0.2795031055900621</v>
      </c>
      <c r="Q247" s="139">
        <f t="shared" si="211"/>
        <v>0.30434782608695654</v>
      </c>
      <c r="R247" s="139">
        <f t="shared" si="211"/>
        <v>0.30434782608695654</v>
      </c>
      <c r="S247" s="139">
        <f t="shared" si="211"/>
        <v>0.02439024390243903</v>
      </c>
      <c r="T247" s="139">
        <f t="shared" si="211"/>
        <v>0.10184287099903006</v>
      </c>
      <c r="U247" s="139">
        <f t="shared" si="205"/>
        <v>1.4251146643006167</v>
      </c>
      <c r="V247" s="136">
        <f t="shared" si="206"/>
        <v>0.20358780918580238</v>
      </c>
      <c r="W247" s="142">
        <f>MMULT(C247:I247,V241:V247)/V247</f>
        <v>9.5899394996978</v>
      </c>
    </row>
    <row r="248" spans="1:23" ht="14.25">
      <c r="A248" s="143"/>
      <c r="B248" s="151" t="s">
        <v>77</v>
      </c>
      <c r="C248" s="138">
        <f>SUM(C241:C247)</f>
        <v>3.2666666666666675</v>
      </c>
      <c r="D248" s="138">
        <f aca="true" t="shared" si="212" ref="D248:I248">SUM(D241:D247)</f>
        <v>16.2</v>
      </c>
      <c r="E248" s="138">
        <f t="shared" si="212"/>
        <v>10.733333333333334</v>
      </c>
      <c r="F248" s="138">
        <f t="shared" si="212"/>
        <v>23</v>
      </c>
      <c r="G248" s="138">
        <f t="shared" si="212"/>
        <v>23</v>
      </c>
      <c r="H248" s="138">
        <f t="shared" si="212"/>
        <v>8.2</v>
      </c>
      <c r="I248" s="138">
        <f t="shared" si="212"/>
        <v>9.81904761904762</v>
      </c>
      <c r="J248" s="144"/>
      <c r="L248" s="143"/>
      <c r="M248" s="151" t="s">
        <v>77</v>
      </c>
      <c r="N248" s="137">
        <f>SUM(N241:N247)</f>
        <v>0.9999999999999997</v>
      </c>
      <c r="O248" s="137">
        <f aca="true" t="shared" si="213" ref="O248:T248">SUM(O241:O247)</f>
        <v>1</v>
      </c>
      <c r="P248" s="137">
        <f t="shared" si="213"/>
        <v>0.9999999999999999</v>
      </c>
      <c r="Q248" s="137">
        <f t="shared" si="213"/>
        <v>1</v>
      </c>
      <c r="R248" s="137">
        <f t="shared" si="213"/>
        <v>1</v>
      </c>
      <c r="S248" s="137">
        <f t="shared" si="213"/>
        <v>1</v>
      </c>
      <c r="T248" s="137">
        <f t="shared" si="213"/>
        <v>1</v>
      </c>
      <c r="V248" s="129" t="s">
        <v>38</v>
      </c>
      <c r="W248" s="153">
        <f>(AVERAGE(W241:W247)-7)/6</f>
        <v>0.4471211164930491</v>
      </c>
    </row>
    <row r="249" spans="1:23" ht="14.25">
      <c r="A249" s="143"/>
      <c r="B249" s="145"/>
      <c r="C249" s="132"/>
      <c r="D249" s="132"/>
      <c r="E249" s="132"/>
      <c r="F249" s="132"/>
      <c r="G249" s="132"/>
      <c r="H249" s="132"/>
      <c r="I249" s="132"/>
      <c r="J249" s="144"/>
      <c r="L249" s="143"/>
      <c r="M249" s="145"/>
      <c r="N249" s="132"/>
      <c r="O249" s="132"/>
      <c r="P249" s="132"/>
      <c r="Q249" s="141"/>
      <c r="R249" s="141"/>
      <c r="S249" s="141"/>
      <c r="T249" s="132"/>
      <c r="V249" s="129" t="s">
        <v>41</v>
      </c>
      <c r="W249" s="153">
        <v>0</v>
      </c>
    </row>
    <row r="250" spans="1:24" ht="14.25">
      <c r="A250" s="143"/>
      <c r="B250" s="145"/>
      <c r="C250" s="132"/>
      <c r="D250" s="132"/>
      <c r="E250" s="132"/>
      <c r="F250" s="132"/>
      <c r="G250" s="132"/>
      <c r="H250" s="132"/>
      <c r="I250" s="132"/>
      <c r="J250" s="144"/>
      <c r="L250" s="143"/>
      <c r="M250" s="145"/>
      <c r="N250" s="132"/>
      <c r="O250" s="132"/>
      <c r="P250" s="132"/>
      <c r="Q250" s="141"/>
      <c r="R250" s="141"/>
      <c r="S250" s="141"/>
      <c r="T250" s="132"/>
      <c r="V250" s="129" t="s">
        <v>39</v>
      </c>
      <c r="W250" s="153" t="e">
        <f>W248/W249</f>
        <v>#DIV/0!</v>
      </c>
      <c r="X250" s="133" t="s">
        <v>42</v>
      </c>
    </row>
    <row r="251" spans="1:23" ht="14.25">
      <c r="A251" s="143"/>
      <c r="B251" s="145"/>
      <c r="C251" s="132"/>
      <c r="D251" s="132"/>
      <c r="E251" s="132"/>
      <c r="F251" s="132"/>
      <c r="G251" s="132"/>
      <c r="H251" s="132"/>
      <c r="I251" s="132"/>
      <c r="J251" s="144"/>
      <c r="L251" s="143"/>
      <c r="M251" s="145"/>
      <c r="N251" s="132"/>
      <c r="O251" s="132"/>
      <c r="P251" s="132"/>
      <c r="Q251" s="141"/>
      <c r="R251" s="141"/>
      <c r="S251" s="141"/>
      <c r="T251" s="132"/>
      <c r="V251" s="135" t="s">
        <v>37</v>
      </c>
      <c r="W251" s="155">
        <f>AVERAGE(V245:V247)</f>
        <v>0.13900828767633286</v>
      </c>
    </row>
    <row r="252" spans="1:10" ht="14.25">
      <c r="A252" s="143"/>
      <c r="B252" s="145"/>
      <c r="C252" s="132"/>
      <c r="D252" s="132"/>
      <c r="E252" s="132"/>
      <c r="F252" s="132"/>
      <c r="G252" s="132"/>
      <c r="H252" s="132"/>
      <c r="I252" s="132"/>
      <c r="J252" s="144"/>
    </row>
    <row r="253" spans="2:13" ht="14.25">
      <c r="B253" s="147" t="s">
        <v>139</v>
      </c>
      <c r="M253" s="146" t="s">
        <v>196</v>
      </c>
    </row>
    <row r="254" spans="1:23" ht="42">
      <c r="A254" s="148"/>
      <c r="B254" s="156" t="s">
        <v>70</v>
      </c>
      <c r="C254" s="138" t="s">
        <v>8</v>
      </c>
      <c r="D254" s="138" t="s">
        <v>9</v>
      </c>
      <c r="E254" s="138" t="s">
        <v>10</v>
      </c>
      <c r="F254" s="138" t="s">
        <v>11</v>
      </c>
      <c r="G254" s="138" t="s">
        <v>12</v>
      </c>
      <c r="H254" s="138" t="s">
        <v>13</v>
      </c>
      <c r="I254" s="138" t="s">
        <v>14</v>
      </c>
      <c r="J254" s="129" t="s">
        <v>97</v>
      </c>
      <c r="L254" s="148"/>
      <c r="M254" s="156" t="s">
        <v>70</v>
      </c>
      <c r="N254" s="138" t="s">
        <v>8</v>
      </c>
      <c r="O254" s="138" t="s">
        <v>9</v>
      </c>
      <c r="P254" s="138" t="s">
        <v>10</v>
      </c>
      <c r="Q254" s="138" t="s">
        <v>11</v>
      </c>
      <c r="R254" s="138" t="s">
        <v>12</v>
      </c>
      <c r="S254" s="138" t="s">
        <v>13</v>
      </c>
      <c r="T254" s="138" t="s">
        <v>14</v>
      </c>
      <c r="U254" s="129" t="s">
        <v>77</v>
      </c>
      <c r="V254" s="30" t="s">
        <v>87</v>
      </c>
      <c r="W254" s="129" t="s">
        <v>86</v>
      </c>
    </row>
    <row r="255" spans="1:23" ht="14.25">
      <c r="A255" s="150" t="s">
        <v>8</v>
      </c>
      <c r="B255" s="151" t="s">
        <v>176</v>
      </c>
      <c r="C255" s="138">
        <v>1</v>
      </c>
      <c r="D255" s="138">
        <v>1</v>
      </c>
      <c r="E255" s="138">
        <v>1</v>
      </c>
      <c r="F255" s="138">
        <v>1</v>
      </c>
      <c r="G255" s="138">
        <v>1</v>
      </c>
      <c r="H255" s="138">
        <v>1</v>
      </c>
      <c r="I255" s="138">
        <v>4</v>
      </c>
      <c r="J255" s="134">
        <f>V255</f>
        <v>0.15853896103896106</v>
      </c>
      <c r="L255" s="150" t="s">
        <v>8</v>
      </c>
      <c r="M255" s="151" t="s">
        <v>176</v>
      </c>
      <c r="N255" s="139">
        <f>C255/C262</f>
        <v>0.16</v>
      </c>
      <c r="O255" s="139">
        <f aca="true" t="shared" si="214" ref="O255:T255">D255/D262</f>
        <v>0.18181818181818182</v>
      </c>
      <c r="P255" s="139">
        <f t="shared" si="214"/>
        <v>0.18181818181818182</v>
      </c>
      <c r="Q255" s="139">
        <f t="shared" si="214"/>
        <v>0.16</v>
      </c>
      <c r="R255" s="139">
        <f t="shared" si="214"/>
        <v>0.0625</v>
      </c>
      <c r="S255" s="139">
        <f t="shared" si="214"/>
        <v>0.18181818181818182</v>
      </c>
      <c r="T255" s="139">
        <f t="shared" si="214"/>
        <v>0.18181818181818182</v>
      </c>
      <c r="U255" s="139">
        <f>SUM(N255:T255)</f>
        <v>1.1097727272727274</v>
      </c>
      <c r="V255" s="136">
        <f>U255/7</f>
        <v>0.15853896103896106</v>
      </c>
      <c r="W255" s="142">
        <f>MMULT(C255:I255,V255:V261)/V255</f>
        <v>7.1843129223837785</v>
      </c>
    </row>
    <row r="256" spans="1:23" ht="14.25">
      <c r="A256" s="150" t="s">
        <v>9</v>
      </c>
      <c r="B256" s="151" t="s">
        <v>140</v>
      </c>
      <c r="C256" s="138">
        <v>1</v>
      </c>
      <c r="D256" s="138">
        <v>1</v>
      </c>
      <c r="E256" s="138">
        <v>1</v>
      </c>
      <c r="F256" s="138">
        <v>1</v>
      </c>
      <c r="G256" s="138">
        <v>4</v>
      </c>
      <c r="H256" s="138">
        <v>1</v>
      </c>
      <c r="I256" s="138">
        <v>4</v>
      </c>
      <c r="J256" s="134">
        <f aca="true" t="shared" si="215" ref="J256:J261">V256</f>
        <v>0.18532467532467534</v>
      </c>
      <c r="L256" s="150" t="s">
        <v>9</v>
      </c>
      <c r="M256" s="151" t="s">
        <v>140</v>
      </c>
      <c r="N256" s="139">
        <f>C256/C262</f>
        <v>0.16</v>
      </c>
      <c r="O256" s="139">
        <f aca="true" t="shared" si="216" ref="O256:T256">D256/D262</f>
        <v>0.18181818181818182</v>
      </c>
      <c r="P256" s="139">
        <f t="shared" si="216"/>
        <v>0.18181818181818182</v>
      </c>
      <c r="Q256" s="139">
        <f t="shared" si="216"/>
        <v>0.16</v>
      </c>
      <c r="R256" s="139">
        <f t="shared" si="216"/>
        <v>0.25</v>
      </c>
      <c r="S256" s="139">
        <f t="shared" si="216"/>
        <v>0.18181818181818182</v>
      </c>
      <c r="T256" s="139">
        <f t="shared" si="216"/>
        <v>0.18181818181818182</v>
      </c>
      <c r="U256" s="139">
        <f aca="true" t="shared" si="217" ref="U256:U261">SUM(N256:T256)</f>
        <v>1.2972727272727274</v>
      </c>
      <c r="V256" s="136">
        <f aca="true" t="shared" si="218" ref="V256:V261">U256/7</f>
        <v>0.18532467532467534</v>
      </c>
      <c r="W256" s="142">
        <f>MMULT(C256:I256,V255:V261)/V256</f>
        <v>7.450946040644708</v>
      </c>
    </row>
    <row r="257" spans="1:23" ht="14.25">
      <c r="A257" s="150" t="s">
        <v>10</v>
      </c>
      <c r="B257" s="151" t="s">
        <v>141</v>
      </c>
      <c r="C257" s="138">
        <v>1</v>
      </c>
      <c r="D257" s="138">
        <v>1</v>
      </c>
      <c r="E257" s="138">
        <v>1</v>
      </c>
      <c r="F257" s="138">
        <v>1</v>
      </c>
      <c r="G257" s="138">
        <v>4</v>
      </c>
      <c r="H257" s="138">
        <v>1</v>
      </c>
      <c r="I257" s="138">
        <v>4</v>
      </c>
      <c r="J257" s="134">
        <f t="shared" si="215"/>
        <v>0.18532467532467534</v>
      </c>
      <c r="L257" s="150" t="s">
        <v>10</v>
      </c>
      <c r="M257" s="151" t="s">
        <v>141</v>
      </c>
      <c r="N257" s="139">
        <f>C257/C262</f>
        <v>0.16</v>
      </c>
      <c r="O257" s="139">
        <f aca="true" t="shared" si="219" ref="O257:T257">D257/D262</f>
        <v>0.18181818181818182</v>
      </c>
      <c r="P257" s="139">
        <f t="shared" si="219"/>
        <v>0.18181818181818182</v>
      </c>
      <c r="Q257" s="139">
        <f t="shared" si="219"/>
        <v>0.16</v>
      </c>
      <c r="R257" s="139">
        <f t="shared" si="219"/>
        <v>0.25</v>
      </c>
      <c r="S257" s="139">
        <f t="shared" si="219"/>
        <v>0.18181818181818182</v>
      </c>
      <c r="T257" s="139">
        <f t="shared" si="219"/>
        <v>0.18181818181818182</v>
      </c>
      <c r="U257" s="139">
        <f t="shared" si="217"/>
        <v>1.2972727272727274</v>
      </c>
      <c r="V257" s="136">
        <f t="shared" si="218"/>
        <v>0.18532467532467534</v>
      </c>
      <c r="W257" s="142">
        <f>MMULT(C257:I257,V255:V261)/V257</f>
        <v>7.450946040644708</v>
      </c>
    </row>
    <row r="258" spans="1:23" ht="28.5">
      <c r="A258" s="150" t="s">
        <v>11</v>
      </c>
      <c r="B258" s="151" t="s">
        <v>142</v>
      </c>
      <c r="C258" s="138">
        <v>1</v>
      </c>
      <c r="D258" s="138">
        <v>1</v>
      </c>
      <c r="E258" s="138">
        <v>1</v>
      </c>
      <c r="F258" s="138">
        <v>1</v>
      </c>
      <c r="G258" s="138">
        <v>1</v>
      </c>
      <c r="H258" s="138">
        <v>1</v>
      </c>
      <c r="I258" s="138">
        <v>4</v>
      </c>
      <c r="J258" s="129" t="s">
        <v>97</v>
      </c>
      <c r="L258" s="150" t="s">
        <v>11</v>
      </c>
      <c r="M258" s="151" t="s">
        <v>142</v>
      </c>
      <c r="N258" s="139">
        <f>C258/C262</f>
        <v>0.16</v>
      </c>
      <c r="O258" s="139">
        <f aca="true" t="shared" si="220" ref="O258:T258">D258/D262</f>
        <v>0.18181818181818182</v>
      </c>
      <c r="P258" s="139">
        <f t="shared" si="220"/>
        <v>0.18181818181818182</v>
      </c>
      <c r="Q258" s="139">
        <f t="shared" si="220"/>
        <v>0.16</v>
      </c>
      <c r="R258" s="139">
        <f t="shared" si="220"/>
        <v>0.0625</v>
      </c>
      <c r="S258" s="139">
        <f t="shared" si="220"/>
        <v>0.18181818181818182</v>
      </c>
      <c r="T258" s="139">
        <f t="shared" si="220"/>
        <v>0.18181818181818182</v>
      </c>
      <c r="U258" s="139">
        <f t="shared" si="217"/>
        <v>1.1097727272727274</v>
      </c>
      <c r="V258" s="136">
        <f t="shared" si="218"/>
        <v>0.15853896103896106</v>
      </c>
      <c r="W258" s="142">
        <f>MMULT(C258:I258,V255:V261)/V258</f>
        <v>7.1843129223837785</v>
      </c>
    </row>
    <row r="259" spans="1:23" ht="14.25">
      <c r="A259" s="150" t="s">
        <v>12</v>
      </c>
      <c r="B259" s="151" t="s">
        <v>143</v>
      </c>
      <c r="C259" s="138">
        <v>1</v>
      </c>
      <c r="D259" s="152">
        <v>0.25</v>
      </c>
      <c r="E259" s="152">
        <v>0.25</v>
      </c>
      <c r="F259" s="138">
        <v>1</v>
      </c>
      <c r="G259" s="138">
        <v>1</v>
      </c>
      <c r="H259" s="152">
        <v>0.25</v>
      </c>
      <c r="I259" s="138">
        <v>1</v>
      </c>
      <c r="J259" s="134">
        <f t="shared" si="215"/>
        <v>0.0806168831168831</v>
      </c>
      <c r="L259" s="150" t="s">
        <v>12</v>
      </c>
      <c r="M259" s="151" t="s">
        <v>143</v>
      </c>
      <c r="N259" s="139">
        <f>C259/C262</f>
        <v>0.16</v>
      </c>
      <c r="O259" s="139">
        <f aca="true" t="shared" si="221" ref="O259:T259">D259/D262</f>
        <v>0.045454545454545456</v>
      </c>
      <c r="P259" s="139">
        <f t="shared" si="221"/>
        <v>0.045454545454545456</v>
      </c>
      <c r="Q259" s="139">
        <f t="shared" si="221"/>
        <v>0.16</v>
      </c>
      <c r="R259" s="139">
        <f t="shared" si="221"/>
        <v>0.0625</v>
      </c>
      <c r="S259" s="139">
        <f t="shared" si="221"/>
        <v>0.045454545454545456</v>
      </c>
      <c r="T259" s="139">
        <f t="shared" si="221"/>
        <v>0.045454545454545456</v>
      </c>
      <c r="U259" s="139">
        <f t="shared" si="217"/>
        <v>0.5643181818181817</v>
      </c>
      <c r="V259" s="136">
        <f t="shared" si="218"/>
        <v>0.0806168831168831</v>
      </c>
      <c r="W259" s="142">
        <f>MMULT(C259:I259,V255:V261)/V259</f>
        <v>7.231977446637134</v>
      </c>
    </row>
    <row r="260" spans="1:23" ht="14.25">
      <c r="A260" s="150" t="s">
        <v>13</v>
      </c>
      <c r="B260" s="151" t="s">
        <v>144</v>
      </c>
      <c r="C260" s="138">
        <v>1</v>
      </c>
      <c r="D260" s="138">
        <v>1</v>
      </c>
      <c r="E260" s="138">
        <v>1</v>
      </c>
      <c r="F260" s="138">
        <v>1</v>
      </c>
      <c r="G260" s="138">
        <v>4</v>
      </c>
      <c r="H260" s="138">
        <v>1</v>
      </c>
      <c r="I260" s="138">
        <v>4</v>
      </c>
      <c r="J260" s="134">
        <f t="shared" si="215"/>
        <v>0.18532467532467534</v>
      </c>
      <c r="L260" s="150" t="s">
        <v>13</v>
      </c>
      <c r="M260" s="151" t="s">
        <v>144</v>
      </c>
      <c r="N260" s="139">
        <f>C260/C262</f>
        <v>0.16</v>
      </c>
      <c r="O260" s="139">
        <f aca="true" t="shared" si="222" ref="O260:T260">D260/D262</f>
        <v>0.18181818181818182</v>
      </c>
      <c r="P260" s="139">
        <f t="shared" si="222"/>
        <v>0.18181818181818182</v>
      </c>
      <c r="Q260" s="139">
        <f t="shared" si="222"/>
        <v>0.16</v>
      </c>
      <c r="R260" s="139">
        <f t="shared" si="222"/>
        <v>0.25</v>
      </c>
      <c r="S260" s="139">
        <f t="shared" si="222"/>
        <v>0.18181818181818182</v>
      </c>
      <c r="T260" s="139">
        <f t="shared" si="222"/>
        <v>0.18181818181818182</v>
      </c>
      <c r="U260" s="139">
        <f t="shared" si="217"/>
        <v>1.2972727272727274</v>
      </c>
      <c r="V260" s="136">
        <f t="shared" si="218"/>
        <v>0.18532467532467534</v>
      </c>
      <c r="W260" s="142">
        <f>MMULT(C260:I260,V255:V261)/V260</f>
        <v>7.450946040644708</v>
      </c>
    </row>
    <row r="261" spans="1:23" ht="14.25">
      <c r="A261" s="150" t="s">
        <v>14</v>
      </c>
      <c r="B261" s="151" t="s">
        <v>177</v>
      </c>
      <c r="C261" s="152">
        <v>0.25</v>
      </c>
      <c r="D261" s="152">
        <v>0.25</v>
      </c>
      <c r="E261" s="152">
        <v>0.25</v>
      </c>
      <c r="F261" s="152">
        <v>0.25</v>
      </c>
      <c r="G261" s="138">
        <v>1</v>
      </c>
      <c r="H261" s="152">
        <v>0.25</v>
      </c>
      <c r="I261" s="138">
        <v>1</v>
      </c>
      <c r="J261" s="134">
        <f t="shared" si="215"/>
        <v>0.046331168831168834</v>
      </c>
      <c r="L261" s="150" t="s">
        <v>14</v>
      </c>
      <c r="M261" s="151" t="s">
        <v>177</v>
      </c>
      <c r="N261" s="139">
        <f>C261/C262</f>
        <v>0.04</v>
      </c>
      <c r="O261" s="139">
        <f aca="true" t="shared" si="223" ref="O261:T261">D261/D262</f>
        <v>0.045454545454545456</v>
      </c>
      <c r="P261" s="139">
        <f t="shared" si="223"/>
        <v>0.045454545454545456</v>
      </c>
      <c r="Q261" s="139">
        <f t="shared" si="223"/>
        <v>0.04</v>
      </c>
      <c r="R261" s="139">
        <f t="shared" si="223"/>
        <v>0.0625</v>
      </c>
      <c r="S261" s="139">
        <f t="shared" si="223"/>
        <v>0.045454545454545456</v>
      </c>
      <c r="T261" s="139">
        <f t="shared" si="223"/>
        <v>0.045454545454545456</v>
      </c>
      <c r="U261" s="139">
        <f t="shared" si="217"/>
        <v>0.32431818181818184</v>
      </c>
      <c r="V261" s="136">
        <f t="shared" si="218"/>
        <v>0.046331168831168834</v>
      </c>
      <c r="W261" s="142">
        <f>MMULT(C261:I261,V255:V261)/V261</f>
        <v>7.450946040644708</v>
      </c>
    </row>
    <row r="262" spans="2:23" ht="14.25">
      <c r="B262" s="151" t="s">
        <v>77</v>
      </c>
      <c r="C262" s="138">
        <f>SUM(C255:C261)</f>
        <v>6.25</v>
      </c>
      <c r="D262" s="138">
        <f aca="true" t="shared" si="224" ref="D262:I262">SUM(D255:D261)</f>
        <v>5.5</v>
      </c>
      <c r="E262" s="138">
        <f t="shared" si="224"/>
        <v>5.5</v>
      </c>
      <c r="F262" s="138">
        <f t="shared" si="224"/>
        <v>6.25</v>
      </c>
      <c r="G262" s="138">
        <f t="shared" si="224"/>
        <v>16</v>
      </c>
      <c r="H262" s="138">
        <f t="shared" si="224"/>
        <v>5.5</v>
      </c>
      <c r="I262" s="138">
        <f t="shared" si="224"/>
        <v>22</v>
      </c>
      <c r="L262" s="143"/>
      <c r="M262" s="151" t="s">
        <v>77</v>
      </c>
      <c r="N262" s="137">
        <f>SUM(N255:N261)</f>
        <v>1</v>
      </c>
      <c r="O262" s="137">
        <f aca="true" t="shared" si="225" ref="O262:T262">SUM(O255:O261)</f>
        <v>1</v>
      </c>
      <c r="P262" s="137">
        <f t="shared" si="225"/>
        <v>1</v>
      </c>
      <c r="Q262" s="137">
        <f t="shared" si="225"/>
        <v>1</v>
      </c>
      <c r="R262" s="137">
        <f t="shared" si="225"/>
        <v>1</v>
      </c>
      <c r="S262" s="137">
        <f t="shared" si="225"/>
        <v>1</v>
      </c>
      <c r="T262" s="137">
        <f t="shared" si="225"/>
        <v>1</v>
      </c>
      <c r="V262" s="129" t="s">
        <v>38</v>
      </c>
      <c r="W262" s="153">
        <f>(AVERAGE(W255:W261)-7)/6</f>
        <v>0.05724732033294103</v>
      </c>
    </row>
    <row r="263" spans="12:23" ht="14.25">
      <c r="L263" s="143"/>
      <c r="M263" s="145"/>
      <c r="N263" s="132"/>
      <c r="O263" s="132"/>
      <c r="P263" s="132"/>
      <c r="Q263" s="141"/>
      <c r="R263" s="141"/>
      <c r="S263" s="141"/>
      <c r="T263" s="132"/>
      <c r="V263" s="129" t="s">
        <v>41</v>
      </c>
      <c r="W263" s="153">
        <v>0</v>
      </c>
    </row>
    <row r="264" spans="1:24" ht="14.25">
      <c r="A264" s="164"/>
      <c r="B264" s="145"/>
      <c r="C264" s="130"/>
      <c r="D264" s="131"/>
      <c r="L264" s="143"/>
      <c r="M264" s="145"/>
      <c r="N264" s="132"/>
      <c r="O264" s="132"/>
      <c r="P264" s="132"/>
      <c r="Q264" s="141"/>
      <c r="R264" s="141"/>
      <c r="S264" s="141"/>
      <c r="T264" s="132"/>
      <c r="V264" s="129" t="s">
        <v>39</v>
      </c>
      <c r="W264" s="153" t="e">
        <f>W262/W263</f>
        <v>#DIV/0!</v>
      </c>
      <c r="X264" s="133" t="s">
        <v>42</v>
      </c>
    </row>
    <row r="265" spans="1:23" ht="14.25">
      <c r="A265" s="143"/>
      <c r="B265" s="145"/>
      <c r="C265" s="131"/>
      <c r="D265" s="131"/>
      <c r="L265" s="143"/>
      <c r="M265" s="145"/>
      <c r="N265" s="132"/>
      <c r="O265" s="132"/>
      <c r="P265" s="132"/>
      <c r="Q265" s="141"/>
      <c r="R265" s="141"/>
      <c r="S265" s="141"/>
      <c r="T265" s="132"/>
      <c r="V265" s="135" t="s">
        <v>37</v>
      </c>
      <c r="W265" s="155">
        <f>AVERAGE(V259:V261)</f>
        <v>0.10409090909090908</v>
      </c>
    </row>
    <row r="266" spans="1:4" ht="14.25">
      <c r="A266" s="143"/>
      <c r="B266" s="145"/>
      <c r="C266" s="131"/>
      <c r="D266" s="131"/>
    </row>
    <row r="267" spans="1:4" ht="14.25">
      <c r="A267" s="143"/>
      <c r="B267" s="145"/>
      <c r="C267" s="131"/>
      <c r="D267" s="131"/>
    </row>
    <row r="268" spans="1:4" ht="14.25">
      <c r="A268" s="143"/>
      <c r="B268" s="145"/>
      <c r="C268" s="131"/>
      <c r="D268" s="131"/>
    </row>
    <row r="269" spans="1:4" ht="14.25">
      <c r="A269" s="143"/>
      <c r="B269" s="145"/>
      <c r="C269" s="131"/>
      <c r="D269" s="131"/>
    </row>
    <row r="270" spans="1:4" ht="14.25">
      <c r="A270" s="143"/>
      <c r="B270" s="145"/>
      <c r="C270" s="131"/>
      <c r="D270" s="131"/>
    </row>
    <row r="271" spans="1:4" ht="14.25">
      <c r="A271" s="143"/>
      <c r="B271" s="145"/>
      <c r="C271" s="131"/>
      <c r="D271" s="131"/>
    </row>
    <row r="273" spans="1:2" ht="14.25">
      <c r="A273" s="133"/>
      <c r="B273" s="133"/>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
      <selection activeCell="E33" sqref="E33"/>
    </sheetView>
  </sheetViews>
  <sheetFormatPr defaultColWidth="9.140625" defaultRowHeight="15"/>
  <cols>
    <col min="1" max="1" width="10.57421875" style="89" customWidth="1"/>
    <col min="2" max="2" width="15.57421875" style="89" customWidth="1"/>
    <col min="3" max="3" width="14.57421875" style="89" customWidth="1"/>
    <col min="4" max="4" width="19.140625" style="89" customWidth="1"/>
    <col min="5" max="5" width="20.421875" style="89" customWidth="1"/>
    <col min="6" max="6" width="19.57421875" style="89" customWidth="1"/>
    <col min="7" max="7" width="14.7109375" style="89" customWidth="1"/>
    <col min="8" max="9" width="4.00390625" style="89" customWidth="1"/>
    <col min="10" max="10" width="12.140625" style="89" customWidth="1"/>
    <col min="11" max="11" width="4.00390625" style="89" customWidth="1"/>
    <col min="12" max="12" width="12.140625" style="89" customWidth="1"/>
    <col min="13" max="21" width="4.00390625" style="89" customWidth="1"/>
    <col min="22" max="16384" width="9.140625" style="89" customWidth="1"/>
  </cols>
  <sheetData>
    <row r="1" spans="1:6" ht="14.25">
      <c r="A1" s="189" t="s">
        <v>160</v>
      </c>
      <c r="B1" s="189"/>
      <c r="C1" s="189"/>
      <c r="D1" s="189"/>
      <c r="E1" s="189"/>
      <c r="F1" s="189"/>
    </row>
    <row r="3" spans="1:6" ht="27.75">
      <c r="A3" s="90" t="s">
        <v>71</v>
      </c>
      <c r="B3" s="90" t="s">
        <v>72</v>
      </c>
      <c r="C3" s="90" t="s">
        <v>73</v>
      </c>
      <c r="D3" s="90" t="s">
        <v>74</v>
      </c>
      <c r="E3" s="91" t="s">
        <v>75</v>
      </c>
      <c r="F3" s="91" t="s">
        <v>76</v>
      </c>
    </row>
    <row r="4" spans="1:7" ht="14.25">
      <c r="A4" s="182" t="s">
        <v>44</v>
      </c>
      <c r="B4" s="190">
        <f>'Matrix 1-2 N0'!K5</f>
        <v>0.09778013191582938</v>
      </c>
      <c r="C4" s="92" t="s">
        <v>52</v>
      </c>
      <c r="D4" s="93">
        <f>'Matrixes 2-3 NF1-NF8'!F5</f>
        <v>0.28422847399829493</v>
      </c>
      <c r="E4" s="94">
        <f>B$4*D4</f>
        <v>0.027791897681788157</v>
      </c>
      <c r="F4" s="7">
        <v>10</v>
      </c>
      <c r="G4" s="5">
        <f>LARGE($E$4:$E$22,ROW(E1))</f>
        <v>0.22363998301485416</v>
      </c>
    </row>
    <row r="5" spans="1:7" ht="14.25">
      <c r="A5" s="188"/>
      <c r="B5" s="191"/>
      <c r="C5" s="92" t="s">
        <v>53</v>
      </c>
      <c r="D5" s="93">
        <f>'Matrixes 2-3 NF1-NF8'!F6</f>
        <v>0.6193520886615516</v>
      </c>
      <c r="E5" s="94">
        <f>B$4*D5</f>
        <v>0.060560328931670966</v>
      </c>
      <c r="F5" s="7">
        <v>4</v>
      </c>
      <c r="G5" s="5">
        <f aca="true" t="shared" si="0" ref="G5:G22">LARGE($E$4:$E$22,ROW(E2))</f>
        <v>0.20257227439114955</v>
      </c>
    </row>
    <row r="6" spans="1:7" ht="14.25">
      <c r="A6" s="183"/>
      <c r="B6" s="192"/>
      <c r="C6" s="92" t="s">
        <v>54</v>
      </c>
      <c r="D6" s="93">
        <f>'Matrixes 2-3 NF1-NF8'!F7</f>
        <v>0.09641943734015346</v>
      </c>
      <c r="E6" s="94">
        <f>B$4*D6</f>
        <v>0.00942790530237025</v>
      </c>
      <c r="F6" s="7">
        <v>18</v>
      </c>
      <c r="G6" s="5">
        <f t="shared" si="0"/>
        <v>0.08951940985615987</v>
      </c>
    </row>
    <row r="7" spans="1:7" ht="14.25">
      <c r="A7" s="182" t="s">
        <v>45</v>
      </c>
      <c r="B7" s="190">
        <f>'Matrix 1-2 N0'!K6</f>
        <v>0.07937398904614866</v>
      </c>
      <c r="C7" s="92" t="s">
        <v>55</v>
      </c>
      <c r="D7" s="93">
        <f>'Matrixes 2-3 NF1-NF8'!E22</f>
        <v>0.2499999999999999</v>
      </c>
      <c r="E7" s="94">
        <f>B$7*D7</f>
        <v>0.019843497261537155</v>
      </c>
      <c r="F7" s="7">
        <v>13</v>
      </c>
      <c r="G7" s="5">
        <f t="shared" si="0"/>
        <v>0.060560328931670966</v>
      </c>
    </row>
    <row r="8" spans="1:7" ht="14.25">
      <c r="A8" s="183"/>
      <c r="B8" s="192"/>
      <c r="C8" s="92" t="s">
        <v>56</v>
      </c>
      <c r="D8" s="93">
        <f>'Matrixes 2-3 NF1-NF8'!E23</f>
        <v>0.75</v>
      </c>
      <c r="E8" s="94">
        <f>B$7*D8</f>
        <v>0.05953049178461149</v>
      </c>
      <c r="F8" s="7">
        <v>5</v>
      </c>
      <c r="G8" s="5">
        <f t="shared" si="0"/>
        <v>0.05953049178461149</v>
      </c>
    </row>
    <row r="9" spans="1:7" ht="14.25">
      <c r="A9" s="182" t="s">
        <v>46</v>
      </c>
      <c r="B9" s="184">
        <f>'Matrix 1-2 N0'!K7</f>
        <v>0.026234143915782587</v>
      </c>
      <c r="C9" s="92" t="s">
        <v>57</v>
      </c>
      <c r="D9" s="93">
        <f>'Matrixes 2-3 NF1-NF8'!E37</f>
        <v>0.5</v>
      </c>
      <c r="E9" s="94">
        <f>B$9*D9</f>
        <v>0.013117071957891293</v>
      </c>
      <c r="F9" s="7">
        <v>15</v>
      </c>
      <c r="G9" s="5">
        <f t="shared" si="0"/>
        <v>0.05617891056590695</v>
      </c>
    </row>
    <row r="10" spans="1:7" ht="14.25">
      <c r="A10" s="183"/>
      <c r="B10" s="185"/>
      <c r="C10" s="92" t="s">
        <v>58</v>
      </c>
      <c r="D10" s="93">
        <f>'Matrixes 2-3 NF1-NF8'!E38</f>
        <v>0.5</v>
      </c>
      <c r="E10" s="94">
        <f>B$9*D10</f>
        <v>0.013117071957891293</v>
      </c>
      <c r="F10" s="7">
        <v>16</v>
      </c>
      <c r="G10" s="5">
        <f t="shared" si="0"/>
        <v>0.05590999575371354</v>
      </c>
    </row>
    <row r="11" spans="1:7" ht="14.25">
      <c r="A11" s="182" t="s">
        <v>47</v>
      </c>
      <c r="B11" s="184">
        <f>'Matrix 1-2 N0'!K8</f>
        <v>0.2799869778168372</v>
      </c>
      <c r="C11" s="92" t="s">
        <v>59</v>
      </c>
      <c r="D11" s="93">
        <f>'Matrixes 2-3 NF1-NF8'!F52</f>
        <v>0.19318605992738133</v>
      </c>
      <c r="E11" s="94">
        <f>B$11*D11</f>
        <v>0.0540895810754099</v>
      </c>
      <c r="F11" s="7">
        <v>8</v>
      </c>
      <c r="G11" s="5">
        <f t="shared" si="0"/>
        <v>0.0540895810754099</v>
      </c>
    </row>
    <row r="12" spans="1:7" ht="14.25">
      <c r="A12" s="188"/>
      <c r="B12" s="187"/>
      <c r="C12" s="92" t="s">
        <v>60</v>
      </c>
      <c r="D12" s="93">
        <f>'Matrixes 2-3 NF1-NF8'!F53</f>
        <v>0.08330788285995454</v>
      </c>
      <c r="E12" s="94">
        <f>B$11*D12</f>
        <v>0.023325122350277762</v>
      </c>
      <c r="F12" s="7">
        <v>12</v>
      </c>
      <c r="G12" s="6">
        <f t="shared" si="0"/>
        <v>0.03110401962717029</v>
      </c>
    </row>
    <row r="13" spans="1:7" ht="14.25">
      <c r="A13" s="183"/>
      <c r="B13" s="185"/>
      <c r="C13" s="92" t="s">
        <v>61</v>
      </c>
      <c r="D13" s="93">
        <f>'Matrixes 2-3 NF1-NF8'!F54</f>
        <v>0.7235060572126643</v>
      </c>
      <c r="E13" s="94">
        <f>B$11*D13</f>
        <v>0.20257227439114955</v>
      </c>
      <c r="F13" s="7">
        <v>2</v>
      </c>
      <c r="G13" s="5">
        <f t="shared" si="0"/>
        <v>0.027791897681788157</v>
      </c>
    </row>
    <row r="14" spans="1:7" ht="14.25">
      <c r="A14" s="186" t="s">
        <v>48</v>
      </c>
      <c r="B14" s="184">
        <f>'Matrix 1-2 N0'!K9</f>
        <v>0.03505864962659273</v>
      </c>
      <c r="C14" s="92" t="s">
        <v>62</v>
      </c>
      <c r="D14" s="93">
        <f>'Matrixes 2-3 NF1-NF8'!E69</f>
        <v>0.2499999999999999</v>
      </c>
      <c r="E14" s="94">
        <f>B$14*D14</f>
        <v>0.00876466240664818</v>
      </c>
      <c r="F14" s="7">
        <v>19</v>
      </c>
      <c r="G14" s="5">
        <f t="shared" si="0"/>
        <v>0.02629398721994455</v>
      </c>
    </row>
    <row r="15" spans="1:7" ht="14.25">
      <c r="A15" s="186"/>
      <c r="B15" s="185"/>
      <c r="C15" s="92" t="s">
        <v>63</v>
      </c>
      <c r="D15" s="93">
        <f>'Matrixes 2-3 NF1-NF8'!E70</f>
        <v>0.75</v>
      </c>
      <c r="E15" s="94">
        <f>B$14*D15</f>
        <v>0.02629398721994455</v>
      </c>
      <c r="F15" s="7">
        <v>11</v>
      </c>
      <c r="G15" s="5">
        <f t="shared" si="0"/>
        <v>0.023325122350277762</v>
      </c>
    </row>
    <row r="16" spans="1:7" ht="14.25">
      <c r="A16" s="186" t="s">
        <v>49</v>
      </c>
      <c r="B16" s="184">
        <f>'Matrix 1-2 N0'!K10</f>
        <v>0.06741469267908834</v>
      </c>
      <c r="C16" s="92" t="s">
        <v>64</v>
      </c>
      <c r="D16" s="93">
        <f>'Matrixes 2-3 NF1-NF8'!E84</f>
        <v>0.8333333333333334</v>
      </c>
      <c r="E16" s="94">
        <f>B$16*D16</f>
        <v>0.05617891056590695</v>
      </c>
      <c r="F16" s="7">
        <v>6</v>
      </c>
      <c r="G16" s="6">
        <f t="shared" si="0"/>
        <v>0.019843497261537155</v>
      </c>
    </row>
    <row r="17" spans="1:7" ht="14.25">
      <c r="A17" s="186"/>
      <c r="B17" s="185"/>
      <c r="C17" s="92" t="s">
        <v>65</v>
      </c>
      <c r="D17" s="93">
        <f>'Matrixes 2-3 NF1-NF8'!E85</f>
        <v>0.16666666666666669</v>
      </c>
      <c r="E17" s="94">
        <f>B$16*D17</f>
        <v>0.011235782113181391</v>
      </c>
      <c r="F17" s="7">
        <v>17</v>
      </c>
      <c r="G17" s="5">
        <f t="shared" si="0"/>
        <v>0.013978006747823329</v>
      </c>
    </row>
    <row r="18" spans="1:7" ht="14.25">
      <c r="A18" s="186" t="s">
        <v>50</v>
      </c>
      <c r="B18" s="184">
        <f>'Matrix 1-2 N0'!K11</f>
        <v>0.1346014362311535</v>
      </c>
      <c r="C18" s="92" t="s">
        <v>66</v>
      </c>
      <c r="D18" s="93">
        <f>'Matrixes 2-3 NF1-NF8'!F99</f>
        <v>0.2310823754789272</v>
      </c>
      <c r="E18" s="94">
        <f>B$18*D18</f>
        <v>0.03110401962717029</v>
      </c>
      <c r="F18" s="7">
        <v>9</v>
      </c>
      <c r="G18" s="5">
        <f t="shared" si="0"/>
        <v>0.013117071957891293</v>
      </c>
    </row>
    <row r="19" spans="1:7" ht="14.25">
      <c r="A19" s="186"/>
      <c r="B19" s="187"/>
      <c r="C19" s="92" t="s">
        <v>67</v>
      </c>
      <c r="D19" s="93">
        <f>'Matrixes 2-3 NF1-NF8'!F100</f>
        <v>0.6650702426564495</v>
      </c>
      <c r="E19" s="94">
        <f>B$18*D19</f>
        <v>0.08951940985615987</v>
      </c>
      <c r="F19" s="7">
        <v>3</v>
      </c>
      <c r="G19" s="5">
        <f t="shared" si="0"/>
        <v>0.013117071957891293</v>
      </c>
    </row>
    <row r="20" spans="1:7" ht="14.25">
      <c r="A20" s="186"/>
      <c r="B20" s="185"/>
      <c r="C20" s="92" t="s">
        <v>68</v>
      </c>
      <c r="D20" s="93">
        <f>'Matrixes 2-3 NF1-NF8'!F101</f>
        <v>0.10384738186462322</v>
      </c>
      <c r="E20" s="94">
        <f>B$18*D20</f>
        <v>0.013978006747823329</v>
      </c>
      <c r="F20" s="7">
        <v>14</v>
      </c>
      <c r="G20" s="5">
        <f t="shared" si="0"/>
        <v>0.011235782113181391</v>
      </c>
    </row>
    <row r="21" spans="1:7" ht="14.25">
      <c r="A21" s="186" t="s">
        <v>51</v>
      </c>
      <c r="B21" s="184">
        <f>'Matrix 1-2 N0'!K12</f>
        <v>0.2795499787685677</v>
      </c>
      <c r="C21" s="92" t="s">
        <v>69</v>
      </c>
      <c r="D21" s="93">
        <f>'Matrixes 2-3 NF1-NF8'!E116</f>
        <v>0.8</v>
      </c>
      <c r="E21" s="94">
        <f>B$21*D21</f>
        <v>0.22363998301485416</v>
      </c>
      <c r="F21" s="7">
        <v>1</v>
      </c>
      <c r="G21" s="5">
        <f t="shared" si="0"/>
        <v>0.00942790530237025</v>
      </c>
    </row>
    <row r="22" spans="1:7" ht="14.25">
      <c r="A22" s="186"/>
      <c r="B22" s="185"/>
      <c r="C22" s="92" t="s">
        <v>70</v>
      </c>
      <c r="D22" s="93">
        <f>'Matrixes 2-3 NF1-NF8'!E117</f>
        <v>0.2</v>
      </c>
      <c r="E22" s="94">
        <f>B$21*D22</f>
        <v>0.05590999575371354</v>
      </c>
      <c r="F22" s="7">
        <v>7</v>
      </c>
      <c r="G22" s="5">
        <f t="shared" si="0"/>
        <v>0.00876466240664818</v>
      </c>
    </row>
    <row r="23" spans="1:6" ht="14.25">
      <c r="A23" s="92" t="s">
        <v>77</v>
      </c>
      <c r="B23" s="95">
        <f>SUM(B4:B22)</f>
        <v>1</v>
      </c>
      <c r="C23" s="92"/>
      <c r="D23" s="93">
        <f>SUM(D4:D22)</f>
        <v>8</v>
      </c>
      <c r="E23" s="92">
        <f>SUM(E4:E22)</f>
        <v>1.0000000000000002</v>
      </c>
      <c r="F23" s="96"/>
    </row>
    <row r="24" spans="1:5" ht="14.25">
      <c r="A24" s="97"/>
      <c r="B24" s="98"/>
      <c r="C24" s="97"/>
      <c r="D24" s="97"/>
      <c r="E24" s="99">
        <v>1000</v>
      </c>
    </row>
  </sheetData>
  <sheetProtection/>
  <mergeCells count="17">
    <mergeCell ref="A1:F1"/>
    <mergeCell ref="A4:A6"/>
    <mergeCell ref="A7:A8"/>
    <mergeCell ref="B4:B6"/>
    <mergeCell ref="B7:B8"/>
    <mergeCell ref="A9:A10"/>
    <mergeCell ref="B9:B10"/>
    <mergeCell ref="A21:A22"/>
    <mergeCell ref="B11:B13"/>
    <mergeCell ref="B14:B15"/>
    <mergeCell ref="B16:B17"/>
    <mergeCell ref="B18:B20"/>
    <mergeCell ref="A11:A13"/>
    <mergeCell ref="A14:A15"/>
    <mergeCell ref="A16:A17"/>
    <mergeCell ref="A18:A20"/>
    <mergeCell ref="B21:B22"/>
  </mergeCells>
  <printOptions/>
  <pageMargins left="0.7" right="0.7" top="0.75" bottom="0.75" header="0.3" footer="0.3"/>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Y20"/>
  <sheetViews>
    <sheetView zoomScale="80" zoomScaleNormal="80" zoomScalePageLayoutView="0" workbookViewId="0" topLeftCell="A1">
      <selection activeCell="G23" sqref="G23"/>
    </sheetView>
  </sheetViews>
  <sheetFormatPr defaultColWidth="9.140625" defaultRowHeight="15"/>
  <cols>
    <col min="1" max="1" width="9.140625" style="2" customWidth="1"/>
    <col min="2" max="2" width="22.57421875" style="2" customWidth="1"/>
    <col min="3" max="3" width="10.28125" style="2" bestFit="1" customWidth="1"/>
    <col min="4" max="4" width="8.140625" style="2" customWidth="1"/>
    <col min="5" max="5" width="10.140625" style="2" bestFit="1" customWidth="1"/>
    <col min="6" max="6" width="11.140625" style="2" customWidth="1"/>
    <col min="7" max="22" width="10.140625" style="2" bestFit="1" customWidth="1"/>
    <col min="23" max="16384" width="9.140625" style="2" customWidth="1"/>
  </cols>
  <sheetData>
    <row r="1" spans="1:22" ht="13.5">
      <c r="A1" s="189" t="s">
        <v>82</v>
      </c>
      <c r="B1" s="189"/>
      <c r="C1" s="189"/>
      <c r="D1" s="189"/>
      <c r="E1" s="189"/>
      <c r="F1" s="189"/>
      <c r="G1" s="189"/>
      <c r="H1" s="189"/>
      <c r="I1" s="189"/>
      <c r="J1" s="189"/>
      <c r="K1" s="189"/>
      <c r="L1" s="189"/>
      <c r="M1" s="189"/>
      <c r="N1" s="189"/>
      <c r="O1" s="189"/>
      <c r="P1" s="189"/>
      <c r="Q1" s="189"/>
      <c r="R1" s="189"/>
      <c r="S1" s="189"/>
      <c r="T1" s="189"/>
      <c r="U1" s="189"/>
      <c r="V1" s="189"/>
    </row>
    <row r="3" spans="1:22" ht="15" customHeight="1">
      <c r="A3" s="197" t="s">
        <v>175</v>
      </c>
      <c r="B3" s="198"/>
      <c r="C3" s="198"/>
      <c r="D3" s="198"/>
      <c r="E3" s="198"/>
      <c r="F3" s="198"/>
      <c r="G3" s="198"/>
      <c r="H3" s="198"/>
      <c r="I3" s="198"/>
      <c r="J3" s="198"/>
      <c r="K3" s="198"/>
      <c r="L3" s="198"/>
      <c r="M3" s="198"/>
      <c r="N3" s="198"/>
      <c r="O3" s="198"/>
      <c r="P3" s="198"/>
      <c r="Q3" s="198"/>
      <c r="R3" s="198"/>
      <c r="S3" s="198"/>
      <c r="T3" s="198"/>
      <c r="U3" s="198"/>
      <c r="V3" s="198"/>
    </row>
    <row r="4" spans="1:23" ht="13.5">
      <c r="A4" s="199"/>
      <c r="B4" s="200" t="s">
        <v>78</v>
      </c>
      <c r="C4" s="200"/>
      <c r="D4" s="200"/>
      <c r="E4" s="200"/>
      <c r="F4" s="200"/>
      <c r="G4" s="200"/>
      <c r="H4" s="200"/>
      <c r="I4" s="200"/>
      <c r="J4" s="200"/>
      <c r="K4" s="200"/>
      <c r="L4" s="200"/>
      <c r="M4" s="200"/>
      <c r="N4" s="200"/>
      <c r="O4" s="200"/>
      <c r="P4" s="200"/>
      <c r="Q4" s="200"/>
      <c r="R4" s="200"/>
      <c r="S4" s="200"/>
      <c r="T4" s="200"/>
      <c r="U4" s="200"/>
      <c r="V4" s="200"/>
      <c r="W4" s="200"/>
    </row>
    <row r="5" spans="1:23" ht="13.5">
      <c r="A5" s="196"/>
      <c r="B5" s="100" t="s">
        <v>16</v>
      </c>
      <c r="C5" s="101" t="s">
        <v>17</v>
      </c>
      <c r="D5" s="101" t="s">
        <v>18</v>
      </c>
      <c r="E5" s="101" t="s">
        <v>19</v>
      </c>
      <c r="F5" s="101" t="s">
        <v>20</v>
      </c>
      <c r="G5" s="101" t="s">
        <v>21</v>
      </c>
      <c r="H5" s="101" t="s">
        <v>22</v>
      </c>
      <c r="I5" s="101" t="s">
        <v>23</v>
      </c>
      <c r="J5" s="101" t="s">
        <v>24</v>
      </c>
      <c r="K5" s="101" t="s">
        <v>36</v>
      </c>
      <c r="L5" s="101" t="s">
        <v>25</v>
      </c>
      <c r="M5" s="101" t="s">
        <v>26</v>
      </c>
      <c r="N5" s="101" t="s">
        <v>27</v>
      </c>
      <c r="O5" s="101" t="s">
        <v>28</v>
      </c>
      <c r="P5" s="101" t="s">
        <v>29</v>
      </c>
      <c r="Q5" s="101" t="s">
        <v>30</v>
      </c>
      <c r="R5" s="101" t="s">
        <v>31</v>
      </c>
      <c r="S5" s="101" t="s">
        <v>32</v>
      </c>
      <c r="T5" s="101" t="s">
        <v>33</v>
      </c>
      <c r="U5" s="101" t="s">
        <v>34</v>
      </c>
      <c r="V5" s="101" t="s">
        <v>35</v>
      </c>
      <c r="W5" s="101" t="s">
        <v>43</v>
      </c>
    </row>
    <row r="6" spans="1:23" ht="13.5">
      <c r="A6" s="87">
        <v>1</v>
      </c>
      <c r="B6" s="194" t="s">
        <v>79</v>
      </c>
      <c r="C6" s="196" t="s">
        <v>44</v>
      </c>
      <c r="D6" s="196"/>
      <c r="E6" s="196"/>
      <c r="F6" s="196" t="s">
        <v>45</v>
      </c>
      <c r="G6" s="196"/>
      <c r="H6" s="196" t="s">
        <v>46</v>
      </c>
      <c r="I6" s="196"/>
      <c r="J6" s="196" t="s">
        <v>47</v>
      </c>
      <c r="K6" s="196"/>
      <c r="L6" s="196"/>
      <c r="M6" s="196" t="s">
        <v>48</v>
      </c>
      <c r="N6" s="196"/>
      <c r="O6" s="196" t="s">
        <v>49</v>
      </c>
      <c r="P6" s="196"/>
      <c r="Q6" s="196" t="s">
        <v>50</v>
      </c>
      <c r="R6" s="196"/>
      <c r="S6" s="196"/>
      <c r="T6" s="196" t="s">
        <v>51</v>
      </c>
      <c r="U6" s="196"/>
      <c r="V6" s="101" t="s">
        <v>77</v>
      </c>
      <c r="W6" s="200" t="s">
        <v>83</v>
      </c>
    </row>
    <row r="7" spans="1:23" s="102" customFormat="1" ht="32.25" customHeight="1">
      <c r="A7" s="87">
        <v>2</v>
      </c>
      <c r="B7" s="195"/>
      <c r="C7" s="14" t="s">
        <v>52</v>
      </c>
      <c r="D7" s="14" t="s">
        <v>53</v>
      </c>
      <c r="E7" s="14" t="s">
        <v>54</v>
      </c>
      <c r="F7" s="14" t="s">
        <v>55</v>
      </c>
      <c r="G7" s="14" t="s">
        <v>56</v>
      </c>
      <c r="H7" s="14" t="s">
        <v>57</v>
      </c>
      <c r="I7" s="14" t="s">
        <v>58</v>
      </c>
      <c r="J7" s="14" t="s">
        <v>59</v>
      </c>
      <c r="K7" s="14" t="s">
        <v>60</v>
      </c>
      <c r="L7" s="14" t="s">
        <v>61</v>
      </c>
      <c r="M7" s="14" t="s">
        <v>62</v>
      </c>
      <c r="N7" s="14" t="s">
        <v>63</v>
      </c>
      <c r="O7" s="14" t="s">
        <v>64</v>
      </c>
      <c r="P7" s="14" t="s">
        <v>65</v>
      </c>
      <c r="Q7" s="14" t="s">
        <v>66</v>
      </c>
      <c r="R7" s="14" t="s">
        <v>67</v>
      </c>
      <c r="S7" s="14" t="s">
        <v>68</v>
      </c>
      <c r="T7" s="14" t="s">
        <v>69</v>
      </c>
      <c r="U7" s="14" t="s">
        <v>70</v>
      </c>
      <c r="V7" s="14"/>
      <c r="W7" s="200"/>
    </row>
    <row r="8" spans="1:25" ht="13.5">
      <c r="A8" s="87">
        <v>3</v>
      </c>
      <c r="B8" s="88" t="s">
        <v>161</v>
      </c>
      <c r="C8" s="103">
        <f>('Matrixes 3-4 NF11-NF82'!V3)*('Interim results'!E$4)</f>
        <v>0.00048760956724546996</v>
      </c>
      <c r="D8" s="103">
        <f>'Matrixes 3-4 NF11-NF82'!V17*'Interim results'!E$5</f>
        <v>0.0011424430122970142</v>
      </c>
      <c r="E8" s="103">
        <f>'Matrixes 3-4 NF11-NF82'!V31*'Interim results'!E$6</f>
        <v>0.0001972284331708858</v>
      </c>
      <c r="F8" s="103">
        <f>'Matrixes 3-4 NF11-NF82'!V45*'Interim results'!E$7</f>
        <v>0.0006788538871413915</v>
      </c>
      <c r="G8" s="103">
        <f>'Matrixes 3-4 NF11-NF82'!V59*'Interim results'!E$8</f>
        <v>0.0020320762633153078</v>
      </c>
      <c r="H8" s="103">
        <f>'Matrixes 3-4 NF11-NF82'!V73*'Interim results'!E$9</f>
        <v>0.00024744758597658673</v>
      </c>
      <c r="I8" s="103">
        <f>'Matrixes 3-4 NF11-NF82'!V87*'Interim results'!E$10</f>
        <v>0.0003032845319121612</v>
      </c>
      <c r="J8" s="103">
        <f>'Matrixes 3-4 NF11-NF82'!V101*'Interim results'!E$11</f>
        <v>0.012140630213565849</v>
      </c>
      <c r="K8" s="103">
        <f>'Matrixes 3-4 NF11-NF82'!V115*'Interim results'!E$12</f>
        <v>0.0026667592147849475</v>
      </c>
      <c r="L8" s="103">
        <f>'Matrixes 3-4 NF11-NF82'!V129*'Interim results'!E$13</f>
        <v>0.006930077600990977</v>
      </c>
      <c r="M8" s="103">
        <f>'Matrixes 3-4 NF11-NF82'!V143*'Interim results'!E$14</f>
        <v>0.00018270807166905143</v>
      </c>
      <c r="N8" s="103">
        <f>'Matrixes 3-4 NF11-NF82'!V157*'Interim results'!E$15</f>
        <v>0.0005481242150071545</v>
      </c>
      <c r="O8" s="103">
        <f>'Matrixes 3-4 NF11-NF82'!V171*'Interim results'!E$16</f>
        <v>0.001508408567350454</v>
      </c>
      <c r="P8" s="103">
        <f>'Matrixes 3-4 NF11-NF82'!V185*'Interim results'!E$17</f>
        <v>0.0030412721439979588</v>
      </c>
      <c r="Q8" s="103">
        <f>'Matrixes 3-4 NF11-NF82'!V199*'Interim results'!E$18</f>
        <v>0.0010918490929336065</v>
      </c>
      <c r="R8" s="103">
        <f>'Matrixes 3-4 NF11-NF82'!V213*'Interim results'!E$19</f>
        <v>0.03362207869673796</v>
      </c>
      <c r="S8" s="103">
        <f>'Matrixes 3-4 NF11-NF82'!V227*'Interim results'!E$20</f>
        <v>0.001996858106831904</v>
      </c>
      <c r="T8" s="103">
        <f>'Matrixes 3-4 NF11-NF82'!V241*'Interim results'!E$21</f>
        <v>0.05795780338490368</v>
      </c>
      <c r="U8" s="103">
        <f>'Matrixes 3-4 NF11-NF82'!V255*'Interim results'!E$22</f>
        <v>0.00886391263848647</v>
      </c>
      <c r="V8" s="33">
        <f aca="true" t="shared" si="0" ref="V8:V16">SUM(C8:U8)</f>
        <v>0.13563942522831882</v>
      </c>
      <c r="W8" s="104">
        <v>2</v>
      </c>
      <c r="X8" s="105">
        <f>V8</f>
        <v>0.13563942522831882</v>
      </c>
      <c r="Y8" s="106">
        <f>LARGE($V$8:$V$14,ROW(V1))</f>
        <v>0.190193248233524</v>
      </c>
    </row>
    <row r="9" spans="1:25" ht="13.5">
      <c r="A9" s="87">
        <v>4</v>
      </c>
      <c r="B9" s="88" t="s">
        <v>162</v>
      </c>
      <c r="C9" s="103">
        <f>('Matrixes 3-4 NF11-NF82'!V4)*('Interim results'!E$4)</f>
        <v>0.0025152133264120078</v>
      </c>
      <c r="D9" s="103">
        <f>'Matrixes 3-4 NF11-NF82'!V18*'Interim results'!E$5</f>
        <v>0.003221423580473647</v>
      </c>
      <c r="E9" s="103">
        <f>'Matrixes 3-4 NF11-NF82'!V32*'Interim results'!E$6</f>
        <v>0.0004983432057741826</v>
      </c>
      <c r="F9" s="103">
        <f>'Matrixes 3-4 NF11-NF82'!V46*'Interim results'!E$7</f>
        <v>0.0018690446011870039</v>
      </c>
      <c r="G9" s="103">
        <f>'Matrixes 3-4 NF11-NF82'!V60*'Interim results'!E$8</f>
        <v>0.003373482459784554</v>
      </c>
      <c r="H9" s="103">
        <f>'Matrixes 3-4 NF11-NF82'!V74*'Interim results'!E$9</f>
        <v>0.00069774464005301</v>
      </c>
      <c r="I9" s="103">
        <f>'Matrixes 3-4 NF11-NF82'!V88*'Interim results'!E$10</f>
        <v>0.0003495151177152315</v>
      </c>
      <c r="J9" s="103">
        <f>'Matrixes 3-4 NF11-NF82'!V102*'Interim results'!E$11</f>
        <v>0.03720186904675808</v>
      </c>
      <c r="K9" s="103">
        <f>'Matrixes 3-4 NF11-NF82'!V116*'Interim results'!E$12</f>
        <v>0.0038660884986519792</v>
      </c>
      <c r="L9" s="103">
        <f>'Matrixes 3-4 NF11-NF82'!V130*'Interim results'!E$13</f>
        <v>0.01908013546255411</v>
      </c>
      <c r="M9" s="103">
        <f>'Matrixes 3-4 NF11-NF82'!V144*'Interim results'!E$14</f>
        <v>0.0005391510601362969</v>
      </c>
      <c r="N9" s="103">
        <f>'Matrixes 3-4 NF11-NF82'!V158*'Interim results'!E$15</f>
        <v>0.0016174531804088912</v>
      </c>
      <c r="O9" s="103">
        <f>'Matrixes 3-4 NF11-NF82'!V172*'Interim results'!E$16</f>
        <v>0.0018171867233589367</v>
      </c>
      <c r="P9" s="103">
        <f>'Matrixes 3-4 NF11-NF82'!V186*'Interim results'!E$17</f>
        <v>0.0009463840491338003</v>
      </c>
      <c r="Q9" s="103">
        <f>'Matrixes 3-4 NF11-NF82'!V200*'Interim results'!E$18</f>
        <v>0.0019750307787100765</v>
      </c>
      <c r="R9" s="103">
        <f>'Matrixes 3-4 NF11-NF82'!V214*'Interim results'!E$19</f>
        <v>0.018667310386925977</v>
      </c>
      <c r="S9" s="103">
        <f>'Matrixes 3-4 NF11-NF82'!V228*'Interim results'!E$20</f>
        <v>0.001996858106831904</v>
      </c>
      <c r="T9" s="103">
        <f>'Matrixes 3-4 NF11-NF82'!V242*'Interim results'!E$21</f>
        <v>0.023538648035060887</v>
      </c>
      <c r="U9" s="103">
        <f>'Matrixes 3-4 NF11-NF82'!V256*'Interim results'!E$22</f>
        <v>0.010361501810460938</v>
      </c>
      <c r="V9" s="33">
        <f t="shared" si="0"/>
        <v>0.13413238407039152</v>
      </c>
      <c r="W9" s="104">
        <v>3</v>
      </c>
      <c r="X9" s="105">
        <f aca="true" t="shared" si="1" ref="X9:X14">V9</f>
        <v>0.13413238407039152</v>
      </c>
      <c r="Y9" s="106">
        <f aca="true" t="shared" si="2" ref="Y9:Y14">LARGE($V$8:$V$14,ROW(V2))</f>
        <v>0.16993269823086649</v>
      </c>
    </row>
    <row r="10" spans="1:25" ht="13.5">
      <c r="A10" s="87">
        <v>5</v>
      </c>
      <c r="B10" s="88" t="s">
        <v>163</v>
      </c>
      <c r="C10" s="103">
        <f>('Matrixes 3-4 NF11-NF82'!V5)*('Interim results'!E$4)</f>
        <v>0.0018827807622246672</v>
      </c>
      <c r="D10" s="103">
        <f>'Matrixes 3-4 NF11-NF82'!V19*'Interim results'!E$5</f>
        <v>0.005090815045726182</v>
      </c>
      <c r="E10" s="103">
        <f>'Matrixes 3-4 NF11-NF82'!V33*'Interim results'!E$6</f>
        <v>0.0007890618358890514</v>
      </c>
      <c r="F10" s="103">
        <f>'Matrixes 3-4 NF11-NF82'!V47*'Interim results'!E$7</f>
        <v>0.0019470662155836116</v>
      </c>
      <c r="G10" s="103">
        <f>'Matrixes 3-4 NF11-NF82'!V61*'Interim results'!E$8</f>
        <v>0.013320329861687116</v>
      </c>
      <c r="H10" s="103">
        <f>'Matrixes 3-4 NF11-NF82'!V75*'Interim results'!E$9</f>
        <v>0.0011026457163805813</v>
      </c>
      <c r="I10" s="103">
        <f>'Matrixes 3-4 NF11-NF82'!V89*'Interim results'!E$10</f>
        <v>0.0021859212038084362</v>
      </c>
      <c r="J10" s="103">
        <f>'Matrixes 3-4 NF11-NF82'!V103*'Interim results'!E$11</f>
        <v>0.02507006681781476</v>
      </c>
      <c r="K10" s="103">
        <f>'Matrixes 3-4 NF11-NF82'!V117*'Interim results'!E$12</f>
        <v>0.001757925429640839</v>
      </c>
      <c r="L10" s="103">
        <f>'Matrixes 3-4 NF11-NF82'!V131*'Interim results'!E$13</f>
        <v>0.019876618848102538</v>
      </c>
      <c r="M10" s="103">
        <f>'Matrixes 3-4 NF11-NF82'!V145*'Interim results'!E$14</f>
        <v>0.003805796224224297</v>
      </c>
      <c r="N10" s="103">
        <f>'Matrixes 3-4 NF11-NF82'!V159*'Interim results'!E$15</f>
        <v>0.011417388672672895</v>
      </c>
      <c r="O10" s="103">
        <f>'Matrixes 3-4 NF11-NF82'!V173*'Interim results'!E$16</f>
        <v>0.015030404302925765</v>
      </c>
      <c r="P10" s="103">
        <f>'Matrixes 3-4 NF11-NF82'!V187*'Interim results'!E$17</f>
        <v>0.0026045070472756494</v>
      </c>
      <c r="Q10" s="103">
        <f>'Matrixes 3-4 NF11-NF82'!V201*'Interim results'!E$18</f>
        <v>0.006438115547770161</v>
      </c>
      <c r="R10" s="103">
        <f>'Matrixes 3-4 NF11-NF82'!V215*'Interim results'!E$19</f>
        <v>0.005439958041536777</v>
      </c>
      <c r="S10" s="103">
        <f>'Matrixes 3-4 NF11-NF82'!V229*'Interim results'!E$20</f>
        <v>0.001996858106831904</v>
      </c>
      <c r="T10" s="103">
        <f>'Matrixes 3-4 NF11-NF82'!V243*'Interim results'!E$21</f>
        <v>0.03981493674031033</v>
      </c>
      <c r="U10" s="103">
        <f>'Matrixes 3-4 NF11-NF82'!V257*'Interim results'!E$22</f>
        <v>0.010361501810460938</v>
      </c>
      <c r="V10" s="33">
        <f t="shared" si="0"/>
        <v>0.16993269823086649</v>
      </c>
      <c r="W10" s="104">
        <v>5</v>
      </c>
      <c r="X10" s="105">
        <f t="shared" si="1"/>
        <v>0.16993269823086649</v>
      </c>
      <c r="Y10" s="106">
        <f t="shared" si="2"/>
        <v>0.1641597562895587</v>
      </c>
    </row>
    <row r="11" spans="1:25" ht="13.5">
      <c r="A11" s="87">
        <v>6</v>
      </c>
      <c r="B11" s="88" t="s">
        <v>164</v>
      </c>
      <c r="C11" s="103">
        <f>('Matrixes 3-4 NF11-NF82'!V6)*('Interim results'!E$4)</f>
        <v>0.007888332326743384</v>
      </c>
      <c r="D11" s="103">
        <f>'Matrixes 3-4 NF11-NF82'!V20*'Interim results'!E$5</f>
        <v>0.017313123013086986</v>
      </c>
      <c r="E11" s="103">
        <f>'Matrixes 3-4 NF11-NF82'!V34*'Interim results'!E$6</f>
        <v>0.002686942180497805</v>
      </c>
      <c r="F11" s="103">
        <f>'Matrixes 3-4 NF11-NF82'!V48*'Interim results'!E$7</f>
        <v>0.0062967385210518055</v>
      </c>
      <c r="G11" s="103">
        <f>'Matrixes 3-4 NF11-NF82'!V62*'Interim results'!E$8</f>
        <v>0.010984369423786972</v>
      </c>
      <c r="H11" s="103">
        <f>'Matrixes 3-4 NF11-NF82'!V76*'Interim results'!E$9</f>
        <v>0.003749938026834619</v>
      </c>
      <c r="I11" s="103">
        <f>'Matrixes 3-4 NF11-NF82'!V90*'Interim results'!E$10</f>
        <v>0.003392767535749488</v>
      </c>
      <c r="J11" s="103">
        <f>'Matrixes 3-4 NF11-NF82'!V104*'Interim results'!E$11</f>
        <v>0.014438057573018845</v>
      </c>
      <c r="K11" s="103">
        <f>'Matrixes 3-4 NF11-NF82'!V118*'Interim results'!E$12</f>
        <v>0.006094201693730921</v>
      </c>
      <c r="L11" s="103">
        <f>'Matrixes 3-4 NF11-NF82'!V132*'Interim results'!E$13</f>
        <v>0.06428023380375737</v>
      </c>
      <c r="M11" s="103">
        <f>'Matrixes 3-4 NF11-NF82'!V146*'Interim results'!E$14</f>
        <v>0.0014962323798475912</v>
      </c>
      <c r="N11" s="103">
        <f>'Matrixes 3-4 NF11-NF82'!V160*'Interim results'!E$15</f>
        <v>0.004488697139542776</v>
      </c>
      <c r="O11" s="103">
        <f>'Matrixes 3-4 NF11-NF82'!V174*'Interim results'!E$16</f>
        <v>0.015030404302925765</v>
      </c>
      <c r="P11" s="103">
        <f>'Matrixes 3-4 NF11-NF82'!V188*'Interim results'!E$17</f>
        <v>0.0002492044083222376</v>
      </c>
      <c r="Q11" s="103">
        <f>'Matrixes 3-4 NF11-NF82'!V202*'Interim results'!E$18</f>
        <v>0.006438115547770161</v>
      </c>
      <c r="R11" s="103">
        <f>'Matrixes 3-4 NF11-NF82'!V216*'Interim results'!E$19</f>
        <v>0.005439958041536777</v>
      </c>
      <c r="S11" s="103">
        <f>'Matrixes 3-4 NF11-NF82'!V230*'Interim results'!E$20</f>
        <v>0.001996858106831904</v>
      </c>
      <c r="T11" s="103">
        <f>'Matrixes 3-4 NF11-NF82'!V244*'Interim results'!E$21</f>
        <v>0.009065161570002117</v>
      </c>
      <c r="U11" s="103">
        <f>'Matrixes 3-4 NF11-NF82'!V258*'Interim results'!E$22</f>
        <v>0.00886391263848647</v>
      </c>
      <c r="V11" s="33">
        <f t="shared" si="0"/>
        <v>0.190193248233524</v>
      </c>
      <c r="W11" s="104">
        <v>7</v>
      </c>
      <c r="X11" s="105">
        <f t="shared" si="1"/>
        <v>0.190193248233524</v>
      </c>
      <c r="Y11" s="106">
        <f t="shared" si="2"/>
        <v>0.1638971819686202</v>
      </c>
    </row>
    <row r="12" spans="1:25" ht="13.5">
      <c r="A12" s="87">
        <v>7</v>
      </c>
      <c r="B12" s="88" t="s">
        <v>165</v>
      </c>
      <c r="C12" s="103">
        <f>('Matrixes 3-4 NF11-NF82'!V7)*('Interim results'!E$4)</f>
        <v>0.008345853964087623</v>
      </c>
      <c r="D12" s="103">
        <f>'Matrixes 3-4 NF11-NF82'!V21*'Interim results'!E$5</f>
        <v>0.020647105649780378</v>
      </c>
      <c r="E12" s="103">
        <f>'Matrixes 3-4 NF11-NF82'!V35*'Interim results'!E$6</f>
        <v>0.0032054705616397596</v>
      </c>
      <c r="F12" s="103">
        <f>'Matrixes 3-4 NF11-NF82'!V49*'Interim results'!E$7</f>
        <v>0.004533724308862981</v>
      </c>
      <c r="G12" s="103">
        <f>'Matrixes 3-4 NF11-NF82'!V63*'Interim results'!E$8</f>
        <v>0.010984369423786972</v>
      </c>
      <c r="H12" s="103">
        <f>'Matrixes 3-4 NF11-NF82'!V77*'Interim results'!E$9</f>
        <v>0.004472062409633289</v>
      </c>
      <c r="I12" s="103">
        <f>'Matrixes 3-4 NF11-NF82'!V91*'Interim results'!E$10</f>
        <v>0.003984515142872402</v>
      </c>
      <c r="J12" s="103">
        <f>'Matrixes 3-4 NF11-NF82'!V105*'Interim results'!E$11</f>
        <v>0.012655769080950703</v>
      </c>
      <c r="K12" s="103">
        <f>'Matrixes 3-4 NF11-NF82'!V119*'Interim results'!E$12</f>
        <v>0.0003364554512894842</v>
      </c>
      <c r="L12" s="103">
        <f>'Matrixes 3-4 NF11-NF82'!V133*'Interim results'!E$13</f>
        <v>0.04628250920713324</v>
      </c>
      <c r="M12" s="103">
        <f>'Matrixes 3-4 NF11-NF82'!V147*'Interim results'!E$14</f>
        <v>0.0014962323798475912</v>
      </c>
      <c r="N12" s="103">
        <f>'Matrixes 3-4 NF11-NF82'!V161*'Interim results'!E$15</f>
        <v>0.004488697139542776</v>
      </c>
      <c r="O12" s="103">
        <f>'Matrixes 3-4 NF11-NF82'!V175*'Interim results'!E$16</f>
        <v>0.015030404302925765</v>
      </c>
      <c r="P12" s="103">
        <f>'Matrixes 3-4 NF11-NF82'!V189*'Interim results'!E$17</f>
        <v>0.0002492044083222376</v>
      </c>
      <c r="Q12" s="103">
        <f>'Matrixes 3-4 NF11-NF82'!V203*'Interim results'!E$18</f>
        <v>0.006438115547770161</v>
      </c>
      <c r="R12" s="103">
        <f>'Matrixes 3-4 NF11-NF82'!V217*'Interim results'!E$19</f>
        <v>0.005439958041536777</v>
      </c>
      <c r="S12" s="103">
        <f>'Matrixes 3-4 NF11-NF82'!V231*'Interim results'!E$20</f>
        <v>0.001996858106831904</v>
      </c>
      <c r="T12" s="103">
        <f>'Matrixes 3-4 NF11-NF82'!V245*'Interim results'!E$21</f>
        <v>0.009065161570002117</v>
      </c>
      <c r="U12" s="103">
        <f>'Matrixes 3-4 NF11-NF82'!V259*'Interim results'!E$22</f>
        <v>0.004507289592742555</v>
      </c>
      <c r="V12" s="33">
        <f t="shared" si="0"/>
        <v>0.1641597562895587</v>
      </c>
      <c r="W12" s="104">
        <v>6</v>
      </c>
      <c r="X12" s="105">
        <f t="shared" si="1"/>
        <v>0.1641597562895587</v>
      </c>
      <c r="Y12" s="106">
        <f t="shared" si="2"/>
        <v>0.13563942522831882</v>
      </c>
    </row>
    <row r="13" spans="1:25" ht="13.5">
      <c r="A13" s="87">
        <v>8</v>
      </c>
      <c r="B13" s="88" t="s">
        <v>166</v>
      </c>
      <c r="C13" s="103">
        <f>('Matrixes 3-4 NF11-NF82'!V8)*('Interim results'!E$4)</f>
        <v>0.005077209872419075</v>
      </c>
      <c r="D13" s="103">
        <f>'Matrixes 3-4 NF11-NF82'!V22*'Interim results'!E$5</f>
        <v>0.01091534060503714</v>
      </c>
      <c r="E13" s="103">
        <f>'Matrixes 3-4 NF11-NF82'!V36*'Interim results'!E$6</f>
        <v>0.00169503104448231</v>
      </c>
      <c r="F13" s="103">
        <f>'Matrixes 3-4 NF11-NF82'!V50*'Interim results'!E$7</f>
        <v>0.003909551393690122</v>
      </c>
      <c r="G13" s="103">
        <f>'Matrixes 3-4 NF11-NF82'!V64*'Interim results'!E$8</f>
        <v>0.013320329861687116</v>
      </c>
      <c r="H13" s="103">
        <f>'Matrixes 3-4 NF11-NF82'!V78*'Interim results'!E$9</f>
        <v>0.002364209552473022</v>
      </c>
      <c r="I13" s="103">
        <f>'Matrixes 3-4 NF11-NF82'!V92*'Interim results'!E$10</f>
        <v>0.0025266243715458725</v>
      </c>
      <c r="J13" s="103">
        <f>'Matrixes 3-4 NF11-NF82'!V106*'Interim results'!E$11</f>
        <v>0.01140842678310955</v>
      </c>
      <c r="K13" s="103">
        <f>'Matrixes 3-4 NF11-NF82'!V120*'Interim results'!E$12</f>
        <v>0.0032912048420843543</v>
      </c>
      <c r="L13" s="103">
        <f>'Matrixes 3-4 NF11-NF82'!V134*'Interim results'!E$13</f>
        <v>0.03991064212274584</v>
      </c>
      <c r="M13" s="103">
        <f>'Matrixes 3-4 NF11-NF82'!V148*'Interim results'!E$14</f>
        <v>0.0010648171725110513</v>
      </c>
      <c r="N13" s="103">
        <f>'Matrixes 3-4 NF11-NF82'!V162*'Interim results'!E$15</f>
        <v>0.0031944515175331553</v>
      </c>
      <c r="O13" s="103">
        <f>'Matrixes 3-4 NF11-NF82'!V176*'Interim results'!E$16</f>
        <v>0.001211073884339435</v>
      </c>
      <c r="P13" s="103">
        <f>'Matrixes 3-4 NF11-NF82'!V190*'Interim results'!E$17</f>
        <v>0.0011039379121315486</v>
      </c>
      <c r="Q13" s="103">
        <f>'Matrixes 3-4 NF11-NF82'!V204*'Interim results'!E$18</f>
        <v>0.006438115547770161</v>
      </c>
      <c r="R13" s="103">
        <f>'Matrixes 3-4 NF11-NF82'!V218*'Interim results'!E$19</f>
        <v>0.005439958041536777</v>
      </c>
      <c r="S13" s="103">
        <f>'Matrixes 3-4 NF11-NF82'!V232*'Interim results'!E$20</f>
        <v>0.001996858106831904</v>
      </c>
      <c r="T13" s="103">
        <f>'Matrixes 3-4 NF11-NF82'!V246*'Interim results'!E$21</f>
        <v>0.0386678975262308</v>
      </c>
      <c r="U13" s="103">
        <f>'Matrixes 3-4 NF11-NF82'!V260*'Interim results'!E$22</f>
        <v>0.010361501810460938</v>
      </c>
      <c r="V13" s="33">
        <f t="shared" si="0"/>
        <v>0.1638971819686202</v>
      </c>
      <c r="W13" s="104">
        <v>4</v>
      </c>
      <c r="X13" s="105">
        <f t="shared" si="1"/>
        <v>0.1638971819686202</v>
      </c>
      <c r="Y13" s="106">
        <f t="shared" si="2"/>
        <v>0.13413238407039152</v>
      </c>
    </row>
    <row r="14" spans="1:25" ht="13.5">
      <c r="A14" s="87">
        <v>9</v>
      </c>
      <c r="B14" s="88" t="s">
        <v>167</v>
      </c>
      <c r="C14" s="103">
        <f>('Matrixes 3-4 NF11-NF82'!V9)*('Interim results'!E$4)</f>
        <v>0.00159489786265593</v>
      </c>
      <c r="D14" s="103">
        <f>'Matrixes 3-4 NF11-NF82'!V23*'Interim results'!E$5</f>
        <v>0.002230078025269626</v>
      </c>
      <c r="E14" s="103">
        <f>'Matrixes 3-4 NF11-NF82'!V37*'Interim results'!E$6</f>
        <v>0.0003558280409162567</v>
      </c>
      <c r="F14" s="103">
        <f>'Matrixes 3-4 NF11-NF82'!V51*'Interim results'!E$7</f>
        <v>0.0006085183340202392</v>
      </c>
      <c r="G14" s="103">
        <f>'Matrixes 3-4 NF11-NF82'!V65*'Interim results'!E$8</f>
        <v>0.005515534490563459</v>
      </c>
      <c r="H14" s="103">
        <f>'Matrixes 3-4 NF11-NF82'!V79*'Interim results'!E$9</f>
        <v>0.00048302402654018555</v>
      </c>
      <c r="I14" s="103">
        <f>'Matrixes 3-4 NF11-NF82'!V93*'Interim results'!E$10</f>
        <v>0.00037444405428770165</v>
      </c>
      <c r="J14" s="103">
        <f>'Matrixes 3-4 NF11-NF82'!V107*'Interim results'!E$11</f>
        <v>0.0068549671517612685</v>
      </c>
      <c r="K14" s="103">
        <f>'Matrixes 3-4 NF11-NF82'!V121*'Interim results'!E$12</f>
        <v>0.0053124872200952375</v>
      </c>
      <c r="L14" s="103">
        <f>'Matrixes 3-4 NF11-NF82'!V135*'Interim results'!E$13</f>
        <v>0.006212057345865463</v>
      </c>
      <c r="M14" s="103">
        <f>'Matrixes 3-4 NF11-NF82'!V149*'Interim results'!E$14</f>
        <v>0.0001797251184123006</v>
      </c>
      <c r="N14" s="103">
        <f>'Matrixes 3-4 NF11-NF82'!V163*'Interim results'!E$15</f>
        <v>0.000539175355236902</v>
      </c>
      <c r="O14" s="103">
        <f>'Matrixes 3-4 NF11-NF82'!V177*'Interim results'!E$16</f>
        <v>0.006551028482080824</v>
      </c>
      <c r="P14" s="103">
        <f>'Matrixes 3-4 NF11-NF82'!V191*'Interim results'!E$17</f>
        <v>0.0030412721439979588</v>
      </c>
      <c r="Q14" s="103">
        <f>'Matrixes 3-4 NF11-NF82'!V205*'Interim results'!E$18</f>
        <v>0.0022846775644459667</v>
      </c>
      <c r="R14" s="103">
        <f>'Matrixes 3-4 NF11-NF82'!V219*'Interim results'!E$19</f>
        <v>0.015470188606348838</v>
      </c>
      <c r="S14" s="103">
        <f>'Matrixes 3-4 NF11-NF82'!V233*'Interim results'!E$20</f>
        <v>0.001996858106831904</v>
      </c>
      <c r="T14" s="103">
        <f>'Matrixes 3-4 NF11-NF82'!V247*'Interim results'!E$21</f>
        <v>0.045530374188344214</v>
      </c>
      <c r="U14" s="103">
        <f>'Matrixes 3-4 NF11-NF82'!V261*'Interim results'!E$22</f>
        <v>0.0025903754526152346</v>
      </c>
      <c r="V14" s="33">
        <f t="shared" si="0"/>
        <v>0.1077255115702895</v>
      </c>
      <c r="W14" s="104">
        <v>1</v>
      </c>
      <c r="X14" s="105">
        <f t="shared" si="1"/>
        <v>0.1077255115702895</v>
      </c>
      <c r="Y14" s="106">
        <f t="shared" si="2"/>
        <v>0.1077255115702895</v>
      </c>
    </row>
    <row r="15" spans="1:23" ht="13.5">
      <c r="A15" s="87">
        <v>10</v>
      </c>
      <c r="B15" s="201" t="s">
        <v>77</v>
      </c>
      <c r="C15" s="107">
        <f aca="true" t="shared" si="3" ref="C15:U15">SUM(C8:C14)</f>
        <v>0.027791897681788157</v>
      </c>
      <c r="D15" s="107">
        <f t="shared" si="3"/>
        <v>0.060560328931670966</v>
      </c>
      <c r="E15" s="107">
        <f t="shared" si="3"/>
        <v>0.00942790530237025</v>
      </c>
      <c r="F15" s="107">
        <f t="shared" si="3"/>
        <v>0.019843497261537155</v>
      </c>
      <c r="G15" s="107">
        <f t="shared" si="3"/>
        <v>0.0595304917846115</v>
      </c>
      <c r="H15" s="107">
        <f t="shared" si="3"/>
        <v>0.013117071957891292</v>
      </c>
      <c r="I15" s="107">
        <f t="shared" si="3"/>
        <v>0.013117071957891292</v>
      </c>
      <c r="J15" s="107">
        <f t="shared" si="3"/>
        <v>0.11976978666697906</v>
      </c>
      <c r="K15" s="107">
        <f t="shared" si="3"/>
        <v>0.023325122350277762</v>
      </c>
      <c r="L15" s="107">
        <f t="shared" si="3"/>
        <v>0.20257227439114955</v>
      </c>
      <c r="M15" s="107">
        <f t="shared" si="3"/>
        <v>0.00876466240664818</v>
      </c>
      <c r="N15" s="107">
        <f t="shared" si="3"/>
        <v>0.02629398721994455</v>
      </c>
      <c r="O15" s="107">
        <f t="shared" si="3"/>
        <v>0.056178910565906945</v>
      </c>
      <c r="P15" s="107">
        <f t="shared" si="3"/>
        <v>0.011235782113181391</v>
      </c>
      <c r="Q15" s="107">
        <f t="shared" si="3"/>
        <v>0.031104019627170295</v>
      </c>
      <c r="R15" s="107">
        <f t="shared" si="3"/>
        <v>0.0895194098561599</v>
      </c>
      <c r="S15" s="107">
        <f t="shared" si="3"/>
        <v>0.013978006747823325</v>
      </c>
      <c r="T15" s="107">
        <f t="shared" si="3"/>
        <v>0.22363998301485416</v>
      </c>
      <c r="U15" s="107">
        <f t="shared" si="3"/>
        <v>0.05590999575371355</v>
      </c>
      <c r="V15" s="107">
        <f t="shared" si="0"/>
        <v>1.0656802055915693</v>
      </c>
      <c r="W15" s="22"/>
    </row>
    <row r="16" spans="1:23" ht="13.5">
      <c r="A16" s="87">
        <v>11</v>
      </c>
      <c r="B16" s="202"/>
      <c r="C16" s="193">
        <f>SUM(C15:E15)</f>
        <v>0.09778013191582938</v>
      </c>
      <c r="D16" s="193"/>
      <c r="E16" s="193"/>
      <c r="F16" s="193">
        <f>SUM(F15:G15)</f>
        <v>0.07937398904614865</v>
      </c>
      <c r="G16" s="193"/>
      <c r="H16" s="193">
        <f>SUM(H15:I15)</f>
        <v>0.026234143915782583</v>
      </c>
      <c r="I16" s="193"/>
      <c r="J16" s="193">
        <f>SUM(J15:L15)</f>
        <v>0.3456671834084064</v>
      </c>
      <c r="K16" s="193"/>
      <c r="L16" s="193"/>
      <c r="M16" s="193">
        <f>SUM(M15:N15)</f>
        <v>0.03505864962659273</v>
      </c>
      <c r="N16" s="193"/>
      <c r="O16" s="193">
        <f>SUM(O15:P15)</f>
        <v>0.06741469267908834</v>
      </c>
      <c r="P16" s="193"/>
      <c r="Q16" s="193">
        <f>SUM(Q15:S15)</f>
        <v>0.13460143623115353</v>
      </c>
      <c r="R16" s="193"/>
      <c r="S16" s="193"/>
      <c r="T16" s="193">
        <f>SUM(T15:U15)</f>
        <v>0.2795499787685677</v>
      </c>
      <c r="U16" s="193"/>
      <c r="V16" s="107">
        <f t="shared" si="0"/>
        <v>1.0656802055915693</v>
      </c>
      <c r="W16" s="22"/>
    </row>
    <row r="17" spans="1:22" ht="13.5">
      <c r="A17" s="87">
        <v>12</v>
      </c>
      <c r="B17" s="203"/>
      <c r="C17" s="204">
        <f>SUM(C16:U16)</f>
        <v>1.0656802055915693</v>
      </c>
      <c r="D17" s="205"/>
      <c r="E17" s="205"/>
      <c r="F17" s="205"/>
      <c r="G17" s="205"/>
      <c r="H17" s="205"/>
      <c r="I17" s="205"/>
      <c r="J17" s="205"/>
      <c r="K17" s="205"/>
      <c r="L17" s="205"/>
      <c r="M17" s="205"/>
      <c r="N17" s="205"/>
      <c r="O17" s="205"/>
      <c r="P17" s="205"/>
      <c r="Q17" s="205"/>
      <c r="R17" s="205"/>
      <c r="S17" s="205"/>
      <c r="T17" s="205"/>
      <c r="U17" s="205"/>
      <c r="V17" s="206"/>
    </row>
    <row r="19" spans="2:9" ht="13.5">
      <c r="B19" s="108" t="s">
        <v>80</v>
      </c>
      <c r="C19" s="108"/>
      <c r="D19" s="108"/>
      <c r="E19" s="108"/>
      <c r="F19" s="108"/>
      <c r="G19" s="108"/>
      <c r="H19" s="109"/>
      <c r="I19" s="109"/>
    </row>
    <row r="20" spans="2:9" ht="13.5">
      <c r="B20" s="108" t="s">
        <v>81</v>
      </c>
      <c r="C20" s="108"/>
      <c r="D20" s="108"/>
      <c r="E20" s="108"/>
      <c r="F20" s="108"/>
      <c r="G20" s="108"/>
      <c r="H20" s="109"/>
      <c r="I20" s="109"/>
    </row>
  </sheetData>
  <sheetProtection/>
  <mergeCells count="24">
    <mergeCell ref="A1:V1"/>
    <mergeCell ref="W6:W7"/>
    <mergeCell ref="B4:W4"/>
    <mergeCell ref="O16:P16"/>
    <mergeCell ref="H6:I6"/>
    <mergeCell ref="J6:L6"/>
    <mergeCell ref="M6:N6"/>
    <mergeCell ref="Q16:S16"/>
    <mergeCell ref="T16:U16"/>
    <mergeCell ref="B15:B17"/>
    <mergeCell ref="C17:V17"/>
    <mergeCell ref="O6:P6"/>
    <mergeCell ref="C16:E16"/>
    <mergeCell ref="F16:G16"/>
    <mergeCell ref="H16:I16"/>
    <mergeCell ref="J16:L16"/>
    <mergeCell ref="M16:N16"/>
    <mergeCell ref="B6:B7"/>
    <mergeCell ref="C6:E6"/>
    <mergeCell ref="F6:G6"/>
    <mergeCell ref="A3:V3"/>
    <mergeCell ref="Q6:S6"/>
    <mergeCell ref="T6:U6"/>
    <mergeCell ref="A4:A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Towards the Creation of a Competitive, Diversified Energy Portfolio for Electricity Generating Companies in EU Energy Market Conditions</dc:title>
  <dc:subject/>
  <dc:creator/>
  <cp:keywords>Information Technologies; System Analysis; Decision Making Theory; Analytic Hierarchy Process; AHP; Hierarchy; Electricity Generation Source</cp:keywords>
  <dc:description/>
  <cp:lastModifiedBy/>
  <dcterms:created xsi:type="dcterms:W3CDTF">2006-09-28T05:33:49Z</dcterms:created>
  <dcterms:modified xsi:type="dcterms:W3CDTF">2017-03-02T11:14:12Z</dcterms:modified>
  <cp:category>Dataset</cp:category>
  <cp:version/>
  <cp:contentType/>
  <cp:contentStatus/>
</cp:coreProperties>
</file>

<file path=docProps/custom.xml><?xml version="1.0" encoding="utf-8"?>
<Properties xmlns="http://schemas.openxmlformats.org/officeDocument/2006/custom-properties" xmlns:vt="http://schemas.openxmlformats.org/officeDocument/2006/docPropsVTypes"/>
</file>